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53" documentId="11_F8CC29B985E92E9683F8B0B873F018CFBF42195B" xr6:coauthVersionLast="47" xr6:coauthVersionMax="47" xr10:uidLastSave="{AE547B58-4307-4AE4-87AA-27B6BC486B1D}"/>
  <bookViews>
    <workbookView xWindow="-120" yWindow="-120" windowWidth="29040" windowHeight="15840" activeTab="3" xr2:uid="{00000000-000D-0000-FFFF-FFFF00000000}"/>
  </bookViews>
  <sheets>
    <sheet name="weights F series" sheetId="3" r:id="rId1"/>
    <sheet name="weights Stubs" sheetId="8" r:id="rId2"/>
    <sheet name="F series weights Calculator" sheetId="7" r:id="rId3"/>
    <sheet name="Staking Table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" i="7" l="1"/>
  <c r="K90" i="7" s="1"/>
  <c r="D125" i="8" l="1"/>
  <c r="D122" i="8"/>
  <c r="D121" i="8"/>
  <c r="D120" i="8"/>
  <c r="D119" i="8"/>
  <c r="D118" i="8"/>
  <c r="D117" i="8"/>
  <c r="D116" i="8"/>
  <c r="D115" i="8"/>
  <c r="D114" i="8"/>
  <c r="D113" i="8"/>
  <c r="D112" i="8"/>
  <c r="D111" i="8"/>
  <c r="D107" i="8"/>
  <c r="D105" i="8"/>
  <c r="D104" i="8"/>
  <c r="D103" i="8"/>
  <c r="D102" i="8"/>
  <c r="D101" i="8"/>
  <c r="D100" i="8"/>
  <c r="D99" i="8"/>
  <c r="D98" i="8"/>
  <c r="D97" i="8"/>
  <c r="D96" i="8"/>
  <c r="D92" i="8"/>
  <c r="D90" i="8"/>
  <c r="D89" i="8"/>
  <c r="D88" i="8"/>
  <c r="D87" i="8"/>
  <c r="D86" i="8"/>
  <c r="D85" i="8"/>
  <c r="D84" i="8"/>
  <c r="D83" i="8"/>
  <c r="D82" i="8"/>
  <c r="D81" i="8"/>
  <c r="D77" i="8"/>
  <c r="D75" i="8"/>
  <c r="D74" i="8"/>
  <c r="D73" i="8"/>
  <c r="D72" i="8"/>
  <c r="D71" i="8"/>
  <c r="D70" i="8"/>
  <c r="D69" i="8"/>
  <c r="D68" i="8"/>
  <c r="D67" i="8"/>
  <c r="D66" i="8"/>
  <c r="D62" i="8"/>
  <c r="D60" i="8"/>
  <c r="D59" i="8"/>
  <c r="D58" i="8"/>
  <c r="D57" i="8"/>
  <c r="D56" i="8"/>
  <c r="D55" i="8"/>
  <c r="D54" i="8"/>
  <c r="D53" i="8"/>
  <c r="D52" i="8"/>
  <c r="D47" i="8"/>
  <c r="D45" i="8"/>
  <c r="D44" i="8"/>
  <c r="D43" i="8"/>
  <c r="D42" i="8"/>
  <c r="D41" i="8"/>
  <c r="D40" i="8"/>
  <c r="D39" i="8"/>
  <c r="D38" i="8"/>
  <c r="D37" i="8"/>
  <c r="D36" i="8"/>
  <c r="D32" i="8"/>
  <c r="D30" i="8"/>
  <c r="D29" i="8"/>
  <c r="D28" i="8"/>
  <c r="D27" i="8"/>
  <c r="D26" i="8"/>
  <c r="D25" i="8"/>
  <c r="D24" i="8"/>
  <c r="D23" i="8"/>
  <c r="D22" i="8"/>
  <c r="D21" i="8"/>
  <c r="D17" i="8"/>
  <c r="D15" i="8"/>
  <c r="D14" i="8"/>
  <c r="I13" i="8"/>
  <c r="D13" i="8"/>
  <c r="I12" i="8"/>
  <c r="D12" i="8"/>
  <c r="D11" i="8"/>
  <c r="D10" i="8"/>
  <c r="D9" i="8"/>
  <c r="D8" i="8"/>
  <c r="D7" i="8"/>
  <c r="D6" i="8"/>
  <c r="D123" i="8" l="1"/>
  <c r="D51" i="8"/>
  <c r="M3" i="7" l="1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2" i="7"/>
  <c r="M1" i="7"/>
  <c r="I96" i="7" s="1"/>
  <c r="D105" i="3" l="1"/>
  <c r="D90" i="3"/>
  <c r="O2" i="7" l="1"/>
  <c r="O3" i="7" s="1"/>
  <c r="P3" i="7" l="1"/>
  <c r="Q3" i="7" s="1"/>
  <c r="O4" i="7"/>
  <c r="P2" i="7"/>
  <c r="P4" i="7" l="1"/>
  <c r="Q4" i="7" s="1"/>
  <c r="O5" i="7"/>
  <c r="Q2" i="7"/>
  <c r="O6" i="7" l="1"/>
  <c r="P5" i="7"/>
  <c r="K24" i="7"/>
  <c r="B29" i="3" s="1"/>
  <c r="I88" i="7"/>
  <c r="I87" i="7"/>
  <c r="I86" i="7"/>
  <c r="I85" i="7"/>
  <c r="K84" i="7"/>
  <c r="B104" i="3" s="1"/>
  <c r="I84" i="7"/>
  <c r="I83" i="7"/>
  <c r="I82" i="7"/>
  <c r="I81" i="7"/>
  <c r="I80" i="7"/>
  <c r="I79" i="7"/>
  <c r="I78" i="7"/>
  <c r="I77" i="7"/>
  <c r="K80" i="7" s="1"/>
  <c r="B100" i="3" s="1"/>
  <c r="I76" i="7"/>
  <c r="I75" i="7"/>
  <c r="I74" i="7"/>
  <c r="I73" i="7"/>
  <c r="K72" i="7"/>
  <c r="B89" i="3" s="1"/>
  <c r="I72" i="7"/>
  <c r="I71" i="7"/>
  <c r="I70" i="7"/>
  <c r="I69" i="7"/>
  <c r="I68" i="7"/>
  <c r="I67" i="7"/>
  <c r="I66" i="7"/>
  <c r="I65" i="7"/>
  <c r="I64" i="7"/>
  <c r="I63" i="7"/>
  <c r="I62" i="7"/>
  <c r="I61" i="7"/>
  <c r="K60" i="7"/>
  <c r="B74" i="3" s="1"/>
  <c r="I60" i="7"/>
  <c r="I59" i="7"/>
  <c r="I58" i="7"/>
  <c r="I57" i="7"/>
  <c r="I56" i="7"/>
  <c r="I55" i="7"/>
  <c r="I54" i="7"/>
  <c r="I53" i="7"/>
  <c r="I52" i="7"/>
  <c r="I51" i="7"/>
  <c r="I50" i="7"/>
  <c r="I49" i="7"/>
  <c r="K48" i="7"/>
  <c r="B59" i="3" s="1"/>
  <c r="I48" i="7"/>
  <c r="I47" i="7"/>
  <c r="I46" i="7"/>
  <c r="I45" i="7"/>
  <c r="I44" i="7"/>
  <c r="I43" i="7"/>
  <c r="I42" i="7"/>
  <c r="I41" i="7"/>
  <c r="I40" i="7"/>
  <c r="I39" i="7"/>
  <c r="I38" i="7"/>
  <c r="I37" i="7"/>
  <c r="K36" i="7"/>
  <c r="B44" i="3" s="1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K22" i="7" s="1"/>
  <c r="B27" i="3" s="1"/>
  <c r="I18" i="7"/>
  <c r="K21" i="7" s="1"/>
  <c r="B26" i="3" s="1"/>
  <c r="I17" i="7"/>
  <c r="I16" i="7"/>
  <c r="I15" i="7"/>
  <c r="I14" i="7"/>
  <c r="I13" i="7"/>
  <c r="K12" i="7"/>
  <c r="B14" i="3" s="1"/>
  <c r="I12" i="7"/>
  <c r="I11" i="7"/>
  <c r="I10" i="7"/>
  <c r="I9" i="7"/>
  <c r="I8" i="7"/>
  <c r="I7" i="7"/>
  <c r="I6" i="7"/>
  <c r="I5" i="7"/>
  <c r="I4" i="7"/>
  <c r="K32" i="7" l="1"/>
  <c r="B40" i="3" s="1"/>
  <c r="K69" i="7"/>
  <c r="B86" i="3" s="1"/>
  <c r="K9" i="7"/>
  <c r="B11" i="3" s="1"/>
  <c r="K8" i="7"/>
  <c r="B10" i="3" s="1"/>
  <c r="K20" i="7"/>
  <c r="B25" i="3" s="1"/>
  <c r="K58" i="7"/>
  <c r="B72" i="3" s="1"/>
  <c r="K10" i="7"/>
  <c r="B12" i="3" s="1"/>
  <c r="K33" i="7"/>
  <c r="B41" i="3" s="1"/>
  <c r="K44" i="7"/>
  <c r="B55" i="3" s="1"/>
  <c r="K70" i="7"/>
  <c r="B87" i="3" s="1"/>
  <c r="K81" i="7"/>
  <c r="B101" i="3" s="1"/>
  <c r="Q5" i="7"/>
  <c r="O7" i="7"/>
  <c r="P6" i="7"/>
  <c r="Q6" i="7" s="1"/>
  <c r="K82" i="7"/>
  <c r="B102" i="3" s="1"/>
  <c r="K34" i="7"/>
  <c r="B42" i="3" s="1"/>
  <c r="K45" i="7"/>
  <c r="B56" i="3" s="1"/>
  <c r="K56" i="7"/>
  <c r="B70" i="3" s="1"/>
  <c r="K46" i="7"/>
  <c r="B57" i="3" s="1"/>
  <c r="K57" i="7"/>
  <c r="B71" i="3" s="1"/>
  <c r="K68" i="7"/>
  <c r="B85" i="3" s="1"/>
  <c r="K5" i="7"/>
  <c r="B7" i="3" s="1"/>
  <c r="K4" i="7"/>
  <c r="B16" i="8" s="1"/>
  <c r="K6" i="7"/>
  <c r="B8" i="3" s="1"/>
  <c r="K17" i="7"/>
  <c r="B22" i="3" s="1"/>
  <c r="K52" i="7"/>
  <c r="B76" i="8" s="1"/>
  <c r="K54" i="7"/>
  <c r="B68" i="3" s="1"/>
  <c r="K65" i="7"/>
  <c r="B82" i="3" s="1"/>
  <c r="K16" i="7"/>
  <c r="B31" i="8" s="1"/>
  <c r="K18" i="7"/>
  <c r="B23" i="3" s="1"/>
  <c r="K29" i="7"/>
  <c r="B37" i="3" s="1"/>
  <c r="K64" i="7"/>
  <c r="K66" i="7"/>
  <c r="B83" i="3" s="1"/>
  <c r="K77" i="7"/>
  <c r="B97" i="3" s="1"/>
  <c r="K28" i="7"/>
  <c r="B46" i="8" s="1"/>
  <c r="K30" i="7"/>
  <c r="B38" i="3" s="1"/>
  <c r="K41" i="7"/>
  <c r="B52" i="3" s="1"/>
  <c r="K76" i="7"/>
  <c r="K78" i="7"/>
  <c r="B98" i="3" s="1"/>
  <c r="K40" i="7"/>
  <c r="B61" i="8" s="1"/>
  <c r="K42" i="7"/>
  <c r="B53" i="3" s="1"/>
  <c r="K53" i="7"/>
  <c r="B67" i="3" s="1"/>
  <c r="K7" i="7"/>
  <c r="B9" i="3" s="1"/>
  <c r="K19" i="7"/>
  <c r="B24" i="3" s="1"/>
  <c r="K31" i="7"/>
  <c r="B39" i="3" s="1"/>
  <c r="K43" i="7"/>
  <c r="B54" i="3" s="1"/>
  <c r="K55" i="7"/>
  <c r="B69" i="3" s="1"/>
  <c r="K67" i="7"/>
  <c r="B84" i="3" s="1"/>
  <c r="K79" i="7"/>
  <c r="B99" i="3" s="1"/>
  <c r="D61" i="8" l="1"/>
  <c r="D63" i="8" s="1"/>
  <c r="I8" i="8"/>
  <c r="B91" i="8"/>
  <c r="I10" i="8" s="1"/>
  <c r="B81" i="3"/>
  <c r="I10" i="3" s="1"/>
  <c r="D16" i="8"/>
  <c r="D18" i="8" s="1"/>
  <c r="I5" i="8"/>
  <c r="D106" i="8"/>
  <c r="D108" i="8" s="1"/>
  <c r="B96" i="3"/>
  <c r="B106" i="8"/>
  <c r="I11" i="8" s="1"/>
  <c r="D31" i="8"/>
  <c r="D33" i="8" s="1"/>
  <c r="I6" i="8"/>
  <c r="D46" i="8"/>
  <c r="D48" i="8" s="1"/>
  <c r="I7" i="8"/>
  <c r="D76" i="8"/>
  <c r="D78" i="8" s="1"/>
  <c r="I9" i="8"/>
  <c r="K62" i="7"/>
  <c r="B77" i="3" s="1"/>
  <c r="B66" i="3"/>
  <c r="I9" i="3" s="1"/>
  <c r="K86" i="7"/>
  <c r="B107" i="3" s="1"/>
  <c r="K26" i="7"/>
  <c r="B32" i="3" s="1"/>
  <c r="B21" i="3"/>
  <c r="I6" i="3" s="1"/>
  <c r="P7" i="7"/>
  <c r="Q7" i="7" s="1"/>
  <c r="O8" i="7"/>
  <c r="B51" i="3"/>
  <c r="I8" i="3" s="1"/>
  <c r="K50" i="7"/>
  <c r="B62" i="3" s="1"/>
  <c r="K74" i="7"/>
  <c r="B92" i="3" s="1"/>
  <c r="K38" i="7"/>
  <c r="B47" i="3" s="1"/>
  <c r="B36" i="3"/>
  <c r="I7" i="3" s="1"/>
  <c r="K14" i="7"/>
  <c r="B17" i="3" s="1"/>
  <c r="B6" i="3"/>
  <c r="I5" i="3" s="1"/>
  <c r="I14" i="8" l="1"/>
  <c r="D91" i="8"/>
  <c r="D93" i="8" s="1"/>
  <c r="D127" i="8" s="1"/>
  <c r="P8" i="7"/>
  <c r="Q8" i="7" s="1"/>
  <c r="O9" i="7"/>
  <c r="D125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07" i="3"/>
  <c r="D106" i="3"/>
  <c r="D104" i="3"/>
  <c r="D103" i="3"/>
  <c r="D102" i="3"/>
  <c r="D101" i="3"/>
  <c r="D100" i="3"/>
  <c r="D99" i="3"/>
  <c r="D98" i="3"/>
  <c r="D97" i="3"/>
  <c r="D96" i="3"/>
  <c r="D92" i="3"/>
  <c r="D91" i="3"/>
  <c r="D89" i="3"/>
  <c r="D88" i="3"/>
  <c r="D87" i="3"/>
  <c r="D86" i="3"/>
  <c r="D85" i="3"/>
  <c r="D84" i="3"/>
  <c r="D83" i="3"/>
  <c r="D82" i="3"/>
  <c r="D81" i="3"/>
  <c r="D77" i="3"/>
  <c r="D76" i="3"/>
  <c r="D75" i="3"/>
  <c r="D74" i="3"/>
  <c r="D73" i="3"/>
  <c r="D72" i="3"/>
  <c r="D71" i="3"/>
  <c r="D70" i="3"/>
  <c r="D69" i="3"/>
  <c r="D68" i="3"/>
  <c r="D67" i="3"/>
  <c r="D66" i="3"/>
  <c r="D62" i="3"/>
  <c r="D61" i="3"/>
  <c r="D60" i="3"/>
  <c r="D59" i="3"/>
  <c r="D58" i="3"/>
  <c r="D57" i="3"/>
  <c r="D56" i="3"/>
  <c r="D55" i="3"/>
  <c r="D54" i="3"/>
  <c r="D53" i="3"/>
  <c r="D52" i="3"/>
  <c r="D51" i="3"/>
  <c r="D47" i="3"/>
  <c r="D46" i="3"/>
  <c r="D45" i="3"/>
  <c r="D44" i="3"/>
  <c r="D43" i="3"/>
  <c r="D42" i="3"/>
  <c r="D41" i="3"/>
  <c r="D40" i="3"/>
  <c r="D39" i="3"/>
  <c r="D38" i="3"/>
  <c r="D37" i="3"/>
  <c r="D36" i="3"/>
  <c r="D32" i="3"/>
  <c r="D31" i="3"/>
  <c r="D30" i="3"/>
  <c r="D29" i="3"/>
  <c r="D28" i="3"/>
  <c r="D27" i="3"/>
  <c r="D26" i="3"/>
  <c r="D25" i="3"/>
  <c r="D24" i="3"/>
  <c r="D23" i="3"/>
  <c r="D22" i="3"/>
  <c r="D21" i="3"/>
  <c r="D17" i="3"/>
  <c r="D16" i="3"/>
  <c r="D15" i="3"/>
  <c r="D14" i="3"/>
  <c r="I13" i="3"/>
  <c r="D13" i="3"/>
  <c r="I12" i="3"/>
  <c r="D12" i="3"/>
  <c r="I11" i="3"/>
  <c r="D11" i="3"/>
  <c r="D10" i="3"/>
  <c r="D9" i="3"/>
  <c r="D8" i="3"/>
  <c r="D7" i="3"/>
  <c r="D6" i="3"/>
  <c r="D129" i="8" l="1"/>
  <c r="D128" i="8"/>
  <c r="D93" i="3"/>
  <c r="O10" i="7"/>
  <c r="P9" i="7"/>
  <c r="Q9" i="7" s="1"/>
  <c r="D108" i="3"/>
  <c r="D78" i="3"/>
  <c r="D63" i="3"/>
  <c r="D48" i="3"/>
  <c r="D33" i="3"/>
  <c r="D18" i="3"/>
  <c r="D123" i="3"/>
  <c r="I14" i="3"/>
  <c r="O11" i="7" l="1"/>
  <c r="P10" i="7"/>
  <c r="Q10" i="7" s="1"/>
  <c r="D127" i="3"/>
  <c r="P11" i="7" l="1"/>
  <c r="Q11" i="7" s="1"/>
  <c r="O12" i="7"/>
  <c r="D129" i="3"/>
  <c r="D128" i="3"/>
  <c r="P12" i="7" l="1"/>
  <c r="Q12" i="7" s="1"/>
  <c r="O13" i="7"/>
  <c r="O14" i="7" l="1"/>
  <c r="P13" i="7"/>
  <c r="Q13" i="7" s="1"/>
  <c r="P14" i="7" l="1"/>
  <c r="Q14" i="7" s="1"/>
  <c r="O15" i="7"/>
  <c r="P15" i="7" l="1"/>
  <c r="Q15" i="7" s="1"/>
  <c r="O16" i="7"/>
  <c r="O17" i="7" l="1"/>
  <c r="P16" i="7"/>
  <c r="Q16" i="7" s="1"/>
  <c r="P17" i="7" l="1"/>
  <c r="Q17" i="7" s="1"/>
  <c r="O18" i="7"/>
  <c r="P18" i="7" l="1"/>
  <c r="Q18" i="7" s="1"/>
  <c r="O19" i="7"/>
  <c r="P19" i="7" l="1"/>
  <c r="Q19" i="7" s="1"/>
  <c r="O20" i="7"/>
  <c r="P20" i="7" l="1"/>
  <c r="Q20" i="7" s="1"/>
  <c r="O21" i="7"/>
  <c r="P21" i="7" l="1"/>
  <c r="Q21" i="7" s="1"/>
  <c r="O22" i="7"/>
  <c r="O23" i="7" l="1"/>
  <c r="P22" i="7"/>
  <c r="Q22" i="7" s="1"/>
  <c r="O24" i="7" l="1"/>
  <c r="P23" i="7"/>
  <c r="Q23" i="7" s="1"/>
  <c r="O25" i="7" l="1"/>
  <c r="P24" i="7"/>
  <c r="Q24" i="7" s="1"/>
  <c r="O26" i="7" l="1"/>
  <c r="P25" i="7"/>
  <c r="Q25" i="7" s="1"/>
  <c r="O27" i="7" l="1"/>
  <c r="P26" i="7"/>
  <c r="Q26" i="7" s="1"/>
  <c r="P27" i="7" l="1"/>
  <c r="Q27" i="7" s="1"/>
  <c r="O28" i="7"/>
  <c r="O29" i="7" l="1"/>
  <c r="P28" i="7"/>
  <c r="Q28" i="7" s="1"/>
  <c r="O30" i="7" l="1"/>
  <c r="P29" i="7"/>
  <c r="Q29" i="7" s="1"/>
  <c r="O31" i="7" l="1"/>
  <c r="P30" i="7"/>
  <c r="Q30" i="7" s="1"/>
  <c r="O32" i="7" l="1"/>
  <c r="P31" i="7"/>
  <c r="Q31" i="7" s="1"/>
  <c r="P32" i="7" l="1"/>
  <c r="Q32" i="7" s="1"/>
  <c r="O33" i="7"/>
  <c r="O34" i="7" l="1"/>
  <c r="P33" i="7"/>
  <c r="Q33" i="7" s="1"/>
  <c r="P34" i="7" l="1"/>
  <c r="Q34" i="7" s="1"/>
  <c r="O35" i="7"/>
  <c r="P35" i="7" l="1"/>
  <c r="Q35" i="7" s="1"/>
  <c r="O36" i="7"/>
  <c r="P36" i="7" l="1"/>
  <c r="Q36" i="7" s="1"/>
  <c r="O37" i="7"/>
  <c r="P37" i="7" l="1"/>
  <c r="Q37" i="7" s="1"/>
  <c r="I98" i="7" l="1"/>
  <c r="I99" i="7" l="1"/>
</calcChain>
</file>

<file path=xl/sharedStrings.xml><?xml version="1.0" encoding="utf-8"?>
<sst xmlns="http://schemas.openxmlformats.org/spreadsheetml/2006/main" count="620" uniqueCount="153">
  <si>
    <t>F-DE(0+2)</t>
  </si>
  <si>
    <t>T2-F(6+6)</t>
  </si>
  <si>
    <t>T2-F(6+8)</t>
  </si>
  <si>
    <t>T2-F(0+2)</t>
  </si>
  <si>
    <t>total</t>
  </si>
  <si>
    <t>T2-F(0+8)</t>
  </si>
  <si>
    <t>T2-F(0+4)</t>
  </si>
  <si>
    <t>12 Body</t>
  </si>
  <si>
    <t>T2-F(0+6)</t>
  </si>
  <si>
    <t>6 Body</t>
  </si>
  <si>
    <t>2 leg</t>
  </si>
  <si>
    <t>T2-F(6+2)</t>
  </si>
  <si>
    <t>4 leg</t>
  </si>
  <si>
    <t>F-LA(0+8)</t>
  </si>
  <si>
    <t>T2-F(6+4)</t>
  </si>
  <si>
    <t>6 leg</t>
  </si>
  <si>
    <t>8 leg</t>
  </si>
  <si>
    <t>F-HA(0+8)</t>
  </si>
  <si>
    <t>T2-F(12+2)</t>
  </si>
  <si>
    <t>platFORM</t>
  </si>
  <si>
    <t>T2-F(12+4)</t>
  </si>
  <si>
    <t>T2-F(12+6)</t>
  </si>
  <si>
    <t>T2-F(12+8)</t>
  </si>
  <si>
    <t>F-SA(0+2)</t>
  </si>
  <si>
    <t>F-SA(0+4)</t>
  </si>
  <si>
    <t>F-SA(0+6)</t>
  </si>
  <si>
    <t>F-SA(0+8)</t>
  </si>
  <si>
    <t>F-SA(6+2)</t>
  </si>
  <si>
    <t>F-SA(6+4)</t>
  </si>
  <si>
    <t>F-SA(6+6)</t>
  </si>
  <si>
    <t>F-SA(6+8)</t>
  </si>
  <si>
    <t>F-SA(12+2)</t>
  </si>
  <si>
    <t>F-SA(12+4)</t>
  </si>
  <si>
    <t>F-SA(12+6)</t>
  </si>
  <si>
    <t>F-SA(12+8)</t>
  </si>
  <si>
    <t>F-MA(0+2)</t>
  </si>
  <si>
    <t>F-MA(0+4)</t>
  </si>
  <si>
    <t>F-MA(0+6)</t>
  </si>
  <si>
    <t>F-MA(0+8)</t>
  </si>
  <si>
    <t>F-MA(6+2)</t>
  </si>
  <si>
    <t>F-MA(6+4)</t>
  </si>
  <si>
    <t>F-MA(6+6)</t>
  </si>
  <si>
    <t>F-MA(6+8)</t>
  </si>
  <si>
    <t>F-MA(12+2)</t>
  </si>
  <si>
    <t>F-MA(12+4)</t>
  </si>
  <si>
    <t>F-MA(12+6)</t>
  </si>
  <si>
    <t>F-MA(12+8)</t>
  </si>
  <si>
    <t>F-LA(0+2)</t>
  </si>
  <si>
    <t>F-LA(0+4)</t>
  </si>
  <si>
    <t>F-LA(0+6)</t>
  </si>
  <si>
    <t>F-LA(6+2)</t>
  </si>
  <si>
    <t>F-LA(6+4)</t>
  </si>
  <si>
    <t>F-LA(6+6)</t>
  </si>
  <si>
    <t>F-LA(6+8)</t>
  </si>
  <si>
    <t>F-LA(12+2)</t>
  </si>
  <si>
    <t>F-LA(12+4)</t>
  </si>
  <si>
    <t>F-LA(12+6)</t>
  </si>
  <si>
    <t>F-LA(12+8)</t>
  </si>
  <si>
    <t>F-HA(0+2)</t>
  </si>
  <si>
    <t>F-HA(0+4)</t>
  </si>
  <si>
    <t>F-HA(0+6)</t>
  </si>
  <si>
    <t>F-HA(6+2)</t>
  </si>
  <si>
    <t>F-HA(6+4)</t>
  </si>
  <si>
    <t>F-HA(6+6)</t>
  </si>
  <si>
    <t>F-HA(6+8)</t>
  </si>
  <si>
    <t>F-HA(12+2)</t>
  </si>
  <si>
    <t>F-HA(12+4)</t>
  </si>
  <si>
    <t>F-HA(12+6)</t>
  </si>
  <si>
    <t>F-HA(12+8)</t>
  </si>
  <si>
    <t>F-DE(0+4)</t>
  </si>
  <si>
    <t>F-DE(0+6)</t>
  </si>
  <si>
    <t>F-DE(0+8)</t>
  </si>
  <si>
    <t>F-DE(6+2)</t>
  </si>
  <si>
    <t>F-DE(6+4)</t>
  </si>
  <si>
    <t>F-DE(6+6)</t>
  </si>
  <si>
    <t>F-DE(6+8)</t>
  </si>
  <si>
    <t>F-DE(12+2)</t>
  </si>
  <si>
    <t>F-DE(12+4)</t>
  </si>
  <si>
    <t>F-DE(12+6)</t>
  </si>
  <si>
    <t>F-DE(12+8)</t>
  </si>
  <si>
    <t>F-AN(0+2)</t>
  </si>
  <si>
    <t>F-AN(0+4)</t>
  </si>
  <si>
    <t>F-AN(0+6)</t>
  </si>
  <si>
    <t>F-AN(0+8)</t>
  </si>
  <si>
    <t>F-AN(6+2)</t>
  </si>
  <si>
    <t>F-AN(6+4)</t>
  </si>
  <si>
    <t>F-AN(6+6)</t>
  </si>
  <si>
    <t>F-AN(6+8)</t>
  </si>
  <si>
    <t>F-AN(12+2)</t>
  </si>
  <si>
    <t>F-AN(12+4)</t>
  </si>
  <si>
    <t>F-AN(12+6)</t>
  </si>
  <si>
    <t>F-AN(12+8)</t>
  </si>
  <si>
    <t>Total Towers</t>
  </si>
  <si>
    <t xml:space="preserve">380kV Tower Weights </t>
  </si>
  <si>
    <t>Tower Weights </t>
  </si>
  <si>
    <t>SEC</t>
  </si>
  <si>
    <t>"F-T2"</t>
  </si>
  <si>
    <t>Description</t>
  </si>
  <si>
    <t>Unit Weights   (kg)</t>
  </si>
  <si>
    <t>Total Weight</t>
  </si>
  <si>
    <t>Basic Body</t>
  </si>
  <si>
    <t>"F-SA10"</t>
  </si>
  <si>
    <t>+12m Body Extension</t>
  </si>
  <si>
    <t>"F-MA35"</t>
  </si>
  <si>
    <t>+6m Body Extension</t>
  </si>
  <si>
    <t>"F-LA60"</t>
  </si>
  <si>
    <t>+2m Leg Extension</t>
  </si>
  <si>
    <t>"F-HA90"</t>
  </si>
  <si>
    <t>+4m Leg Extension</t>
  </si>
  <si>
    <t>"F-DE30"</t>
  </si>
  <si>
    <t>+6m Leg Extension</t>
  </si>
  <si>
    <t>"F-AN3"</t>
  </si>
  <si>
    <t>+8m Leg Extension</t>
  </si>
  <si>
    <t>"F-TR"</t>
  </si>
  <si>
    <t>JET Washing Platform</t>
  </si>
  <si>
    <t>gantries</t>
  </si>
  <si>
    <t>Level platform (middle x-arm level)</t>
  </si>
  <si>
    <t>TOTAL</t>
  </si>
  <si>
    <t>long Stub (for 4-legs)</t>
  </si>
  <si>
    <t xml:space="preserve"> short Stub (for 4-legs)</t>
  </si>
  <si>
    <t>2+ testing</t>
  </si>
  <si>
    <t>Template</t>
  </si>
  <si>
    <t>Total</t>
  </si>
  <si>
    <t>template</t>
  </si>
  <si>
    <t>F-DE30</t>
  </si>
  <si>
    <t/>
  </si>
  <si>
    <t>MM-AN-12+8</t>
  </si>
  <si>
    <t>F-TR</t>
  </si>
  <si>
    <t>Gantry</t>
  </si>
  <si>
    <t>Grand Total (kg)</t>
  </si>
  <si>
    <t>Grand Total (MT) 3.5% galvanize</t>
  </si>
  <si>
    <t>Grand Total (MT) 5% galvanize</t>
  </si>
  <si>
    <t>Joint Boxes</t>
  </si>
  <si>
    <t>Quad S Dampers</t>
  </si>
  <si>
    <t>JB on SS</t>
  </si>
  <si>
    <t>Special</t>
  </si>
  <si>
    <t>END</t>
  </si>
  <si>
    <t>PI-10</t>
  </si>
  <si>
    <t>PI-9</t>
  </si>
  <si>
    <t>PI-8</t>
  </si>
  <si>
    <t>PI-7</t>
  </si>
  <si>
    <t>PI-6</t>
  </si>
  <si>
    <t>F-AN(12+8)SPL</t>
  </si>
  <si>
    <t>PI-5</t>
  </si>
  <si>
    <t>F-DE(12+8)SPL</t>
  </si>
  <si>
    <t>PI-4</t>
  </si>
  <si>
    <t>Highway</t>
  </si>
  <si>
    <t>PI-3</t>
  </si>
  <si>
    <t>PI-2</t>
  </si>
  <si>
    <t>PI-1</t>
  </si>
  <si>
    <t>Start</t>
  </si>
  <si>
    <t>1 special</t>
  </si>
  <si>
    <t>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</si>
</sst>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entury Gothic"/>
      <family val="2"/>
    </font>
    <font>
      <b/>
      <sz val="12"/>
      <name val="Century Gothic"/>
      <family val="2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horizontal="center" vertical="center"/>
    </xf>
    <xf numFmtId="0" fontId="3" fillId="0" borderId="0" xfId="0" applyFont="1"/>
    <xf numFmtId="0" fontId="3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9" xfId="0" applyFont="1" applyBorder="1" applyAlignment="1">
      <alignment horizontal="center" vertical="top" wrapText="1"/>
    </xf>
    <xf numFmtId="2" fontId="5" fillId="3" borderId="10" xfId="0" applyNumberFormat="1" applyFont="1" applyFill="1" applyBorder="1" applyAlignment="1">
      <alignment vertical="center" wrapText="1"/>
    </xf>
    <xf numFmtId="0" fontId="6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164" fontId="3" fillId="0" borderId="13" xfId="1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/>
    </xf>
    <xf numFmtId="164" fontId="5" fillId="0" borderId="13" xfId="1" applyNumberFormat="1" applyFont="1" applyFill="1" applyBorder="1" applyAlignment="1">
      <alignment horizontal="center" vertical="center" wrapText="1"/>
    </xf>
    <xf numFmtId="164" fontId="9" fillId="0" borderId="13" xfId="1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/>
    </xf>
    <xf numFmtId="164" fontId="10" fillId="0" borderId="13" xfId="1" applyNumberFormat="1" applyFont="1" applyFill="1" applyBorder="1" applyAlignment="1" applyProtection="1">
      <alignment horizontal="center" vertical="center"/>
    </xf>
    <xf numFmtId="43" fontId="3" fillId="0" borderId="13" xfId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7" fillId="2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164" fontId="9" fillId="0" borderId="13" xfId="1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64" fontId="2" fillId="0" borderId="13" xfId="1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left" vertical="center"/>
    </xf>
    <xf numFmtId="164" fontId="12" fillId="0" borderId="13" xfId="1" applyNumberFormat="1" applyFont="1" applyFill="1" applyBorder="1" applyAlignment="1">
      <alignment horizontal="center" vertical="center"/>
    </xf>
    <xf numFmtId="164" fontId="12" fillId="0" borderId="13" xfId="1" applyNumberFormat="1" applyFont="1" applyFill="1" applyBorder="1" applyAlignment="1">
      <alignment horizontal="right" vertical="center"/>
    </xf>
    <xf numFmtId="43" fontId="9" fillId="2" borderId="13" xfId="1" applyFont="1" applyFill="1" applyBorder="1" applyAlignment="1">
      <alignment horizontal="center" vertical="center"/>
    </xf>
    <xf numFmtId="43" fontId="9" fillId="4" borderId="13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164" fontId="9" fillId="0" borderId="0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quotePrefix="1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2"/>
  <sheetViews>
    <sheetView zoomScale="80" zoomScaleNormal="80" workbookViewId="0">
      <selection activeCell="E94" sqref="E94"/>
    </sheetView>
  </sheetViews>
  <sheetFormatPr defaultRowHeight="15.75" x14ac:dyDescent="0.25"/>
  <cols>
    <col min="1" max="1" width="37" style="56" customWidth="1"/>
    <col min="2" max="2" width="15.28515625" style="14" customWidth="1"/>
    <col min="3" max="3" width="34.140625" style="56" bestFit="1" customWidth="1"/>
    <col min="4" max="4" width="16.42578125" style="59" customWidth="1"/>
    <col min="5" max="5" width="12.28515625" style="12" bestFit="1" customWidth="1"/>
    <col min="6" max="6" width="9.140625" style="12"/>
    <col min="7" max="7" width="7.85546875" style="12" customWidth="1"/>
    <col min="8" max="8" width="18.7109375" style="12" customWidth="1"/>
    <col min="9" max="9" width="17.42578125" style="12" customWidth="1"/>
    <col min="10" max="10" width="14.42578125" style="12" customWidth="1"/>
    <col min="11" max="11" width="20.7109375" style="12" customWidth="1"/>
    <col min="12" max="12" width="22.85546875" style="12" customWidth="1"/>
    <col min="13" max="13" width="20.42578125" style="12" customWidth="1"/>
    <col min="14" max="256" width="9.140625" style="12"/>
    <col min="257" max="257" width="37" style="12" customWidth="1"/>
    <col min="258" max="258" width="15.28515625" style="12" customWidth="1"/>
    <col min="259" max="259" width="34.140625" style="12" bestFit="1" customWidth="1"/>
    <col min="260" max="260" width="16.42578125" style="12" customWidth="1"/>
    <col min="261" max="261" width="12.28515625" style="12" bestFit="1" customWidth="1"/>
    <col min="262" max="512" width="9.140625" style="12"/>
    <col min="513" max="513" width="37" style="12" customWidth="1"/>
    <col min="514" max="514" width="15.28515625" style="12" customWidth="1"/>
    <col min="515" max="515" width="34.140625" style="12" bestFit="1" customWidth="1"/>
    <col min="516" max="516" width="16.42578125" style="12" customWidth="1"/>
    <col min="517" max="517" width="12.28515625" style="12" bestFit="1" customWidth="1"/>
    <col min="518" max="768" width="9.140625" style="12"/>
    <col min="769" max="769" width="37" style="12" customWidth="1"/>
    <col min="770" max="770" width="15.28515625" style="12" customWidth="1"/>
    <col min="771" max="771" width="34.140625" style="12" bestFit="1" customWidth="1"/>
    <col min="772" max="772" width="16.42578125" style="12" customWidth="1"/>
    <col min="773" max="773" width="12.28515625" style="12" bestFit="1" customWidth="1"/>
    <col min="774" max="1024" width="9.140625" style="12"/>
    <col min="1025" max="1025" width="37" style="12" customWidth="1"/>
    <col min="1026" max="1026" width="15.28515625" style="12" customWidth="1"/>
    <col min="1027" max="1027" width="34.140625" style="12" bestFit="1" customWidth="1"/>
    <col min="1028" max="1028" width="16.42578125" style="12" customWidth="1"/>
    <col min="1029" max="1029" width="12.28515625" style="12" bestFit="1" customWidth="1"/>
    <col min="1030" max="1280" width="9.140625" style="12"/>
    <col min="1281" max="1281" width="37" style="12" customWidth="1"/>
    <col min="1282" max="1282" width="15.28515625" style="12" customWidth="1"/>
    <col min="1283" max="1283" width="34.140625" style="12" bestFit="1" customWidth="1"/>
    <col min="1284" max="1284" width="16.42578125" style="12" customWidth="1"/>
    <col min="1285" max="1285" width="12.28515625" style="12" bestFit="1" customWidth="1"/>
    <col min="1286" max="1536" width="9.140625" style="12"/>
    <col min="1537" max="1537" width="37" style="12" customWidth="1"/>
    <col min="1538" max="1538" width="15.28515625" style="12" customWidth="1"/>
    <col min="1539" max="1539" width="34.140625" style="12" bestFit="1" customWidth="1"/>
    <col min="1540" max="1540" width="16.42578125" style="12" customWidth="1"/>
    <col min="1541" max="1541" width="12.28515625" style="12" bestFit="1" customWidth="1"/>
    <col min="1542" max="1792" width="9.140625" style="12"/>
    <col min="1793" max="1793" width="37" style="12" customWidth="1"/>
    <col min="1794" max="1794" width="15.28515625" style="12" customWidth="1"/>
    <col min="1795" max="1795" width="34.140625" style="12" bestFit="1" customWidth="1"/>
    <col min="1796" max="1796" width="16.42578125" style="12" customWidth="1"/>
    <col min="1797" max="1797" width="12.28515625" style="12" bestFit="1" customWidth="1"/>
    <col min="1798" max="2048" width="9.140625" style="12"/>
    <col min="2049" max="2049" width="37" style="12" customWidth="1"/>
    <col min="2050" max="2050" width="15.28515625" style="12" customWidth="1"/>
    <col min="2051" max="2051" width="34.140625" style="12" bestFit="1" customWidth="1"/>
    <col min="2052" max="2052" width="16.42578125" style="12" customWidth="1"/>
    <col min="2053" max="2053" width="12.28515625" style="12" bestFit="1" customWidth="1"/>
    <col min="2054" max="2304" width="9.140625" style="12"/>
    <col min="2305" max="2305" width="37" style="12" customWidth="1"/>
    <col min="2306" max="2306" width="15.28515625" style="12" customWidth="1"/>
    <col min="2307" max="2307" width="34.140625" style="12" bestFit="1" customWidth="1"/>
    <col min="2308" max="2308" width="16.42578125" style="12" customWidth="1"/>
    <col min="2309" max="2309" width="12.28515625" style="12" bestFit="1" customWidth="1"/>
    <col min="2310" max="2560" width="9.140625" style="12"/>
    <col min="2561" max="2561" width="37" style="12" customWidth="1"/>
    <col min="2562" max="2562" width="15.28515625" style="12" customWidth="1"/>
    <col min="2563" max="2563" width="34.140625" style="12" bestFit="1" customWidth="1"/>
    <col min="2564" max="2564" width="16.42578125" style="12" customWidth="1"/>
    <col min="2565" max="2565" width="12.28515625" style="12" bestFit="1" customWidth="1"/>
    <col min="2566" max="2816" width="9.140625" style="12"/>
    <col min="2817" max="2817" width="37" style="12" customWidth="1"/>
    <col min="2818" max="2818" width="15.28515625" style="12" customWidth="1"/>
    <col min="2819" max="2819" width="34.140625" style="12" bestFit="1" customWidth="1"/>
    <col min="2820" max="2820" width="16.42578125" style="12" customWidth="1"/>
    <col min="2821" max="2821" width="12.28515625" style="12" bestFit="1" customWidth="1"/>
    <col min="2822" max="3072" width="9.140625" style="12"/>
    <col min="3073" max="3073" width="37" style="12" customWidth="1"/>
    <col min="3074" max="3074" width="15.28515625" style="12" customWidth="1"/>
    <col min="3075" max="3075" width="34.140625" style="12" bestFit="1" customWidth="1"/>
    <col min="3076" max="3076" width="16.42578125" style="12" customWidth="1"/>
    <col min="3077" max="3077" width="12.28515625" style="12" bestFit="1" customWidth="1"/>
    <col min="3078" max="3328" width="9.140625" style="12"/>
    <col min="3329" max="3329" width="37" style="12" customWidth="1"/>
    <col min="3330" max="3330" width="15.28515625" style="12" customWidth="1"/>
    <col min="3331" max="3331" width="34.140625" style="12" bestFit="1" customWidth="1"/>
    <col min="3332" max="3332" width="16.42578125" style="12" customWidth="1"/>
    <col min="3333" max="3333" width="12.28515625" style="12" bestFit="1" customWidth="1"/>
    <col min="3334" max="3584" width="9.140625" style="12"/>
    <col min="3585" max="3585" width="37" style="12" customWidth="1"/>
    <col min="3586" max="3586" width="15.28515625" style="12" customWidth="1"/>
    <col min="3587" max="3587" width="34.140625" style="12" bestFit="1" customWidth="1"/>
    <col min="3588" max="3588" width="16.42578125" style="12" customWidth="1"/>
    <col min="3589" max="3589" width="12.28515625" style="12" bestFit="1" customWidth="1"/>
    <col min="3590" max="3840" width="9.140625" style="12"/>
    <col min="3841" max="3841" width="37" style="12" customWidth="1"/>
    <col min="3842" max="3842" width="15.28515625" style="12" customWidth="1"/>
    <col min="3843" max="3843" width="34.140625" style="12" bestFit="1" customWidth="1"/>
    <col min="3844" max="3844" width="16.42578125" style="12" customWidth="1"/>
    <col min="3845" max="3845" width="12.28515625" style="12" bestFit="1" customWidth="1"/>
    <col min="3846" max="4096" width="9.140625" style="12"/>
    <col min="4097" max="4097" width="37" style="12" customWidth="1"/>
    <col min="4098" max="4098" width="15.28515625" style="12" customWidth="1"/>
    <col min="4099" max="4099" width="34.140625" style="12" bestFit="1" customWidth="1"/>
    <col min="4100" max="4100" width="16.42578125" style="12" customWidth="1"/>
    <col min="4101" max="4101" width="12.28515625" style="12" bestFit="1" customWidth="1"/>
    <col min="4102" max="4352" width="9.140625" style="12"/>
    <col min="4353" max="4353" width="37" style="12" customWidth="1"/>
    <col min="4354" max="4354" width="15.28515625" style="12" customWidth="1"/>
    <col min="4355" max="4355" width="34.140625" style="12" bestFit="1" customWidth="1"/>
    <col min="4356" max="4356" width="16.42578125" style="12" customWidth="1"/>
    <col min="4357" max="4357" width="12.28515625" style="12" bestFit="1" customWidth="1"/>
    <col min="4358" max="4608" width="9.140625" style="12"/>
    <col min="4609" max="4609" width="37" style="12" customWidth="1"/>
    <col min="4610" max="4610" width="15.28515625" style="12" customWidth="1"/>
    <col min="4611" max="4611" width="34.140625" style="12" bestFit="1" customWidth="1"/>
    <col min="4612" max="4612" width="16.42578125" style="12" customWidth="1"/>
    <col min="4613" max="4613" width="12.28515625" style="12" bestFit="1" customWidth="1"/>
    <col min="4614" max="4864" width="9.140625" style="12"/>
    <col min="4865" max="4865" width="37" style="12" customWidth="1"/>
    <col min="4866" max="4866" width="15.28515625" style="12" customWidth="1"/>
    <col min="4867" max="4867" width="34.140625" style="12" bestFit="1" customWidth="1"/>
    <col min="4868" max="4868" width="16.42578125" style="12" customWidth="1"/>
    <col min="4869" max="4869" width="12.28515625" style="12" bestFit="1" customWidth="1"/>
    <col min="4870" max="5120" width="9.140625" style="12"/>
    <col min="5121" max="5121" width="37" style="12" customWidth="1"/>
    <col min="5122" max="5122" width="15.28515625" style="12" customWidth="1"/>
    <col min="5123" max="5123" width="34.140625" style="12" bestFit="1" customWidth="1"/>
    <col min="5124" max="5124" width="16.42578125" style="12" customWidth="1"/>
    <col min="5125" max="5125" width="12.28515625" style="12" bestFit="1" customWidth="1"/>
    <col min="5126" max="5376" width="9.140625" style="12"/>
    <col min="5377" max="5377" width="37" style="12" customWidth="1"/>
    <col min="5378" max="5378" width="15.28515625" style="12" customWidth="1"/>
    <col min="5379" max="5379" width="34.140625" style="12" bestFit="1" customWidth="1"/>
    <col min="5380" max="5380" width="16.42578125" style="12" customWidth="1"/>
    <col min="5381" max="5381" width="12.28515625" style="12" bestFit="1" customWidth="1"/>
    <col min="5382" max="5632" width="9.140625" style="12"/>
    <col min="5633" max="5633" width="37" style="12" customWidth="1"/>
    <col min="5634" max="5634" width="15.28515625" style="12" customWidth="1"/>
    <col min="5635" max="5635" width="34.140625" style="12" bestFit="1" customWidth="1"/>
    <col min="5636" max="5636" width="16.42578125" style="12" customWidth="1"/>
    <col min="5637" max="5637" width="12.28515625" style="12" bestFit="1" customWidth="1"/>
    <col min="5638" max="5888" width="9.140625" style="12"/>
    <col min="5889" max="5889" width="37" style="12" customWidth="1"/>
    <col min="5890" max="5890" width="15.28515625" style="12" customWidth="1"/>
    <col min="5891" max="5891" width="34.140625" style="12" bestFit="1" customWidth="1"/>
    <col min="5892" max="5892" width="16.42578125" style="12" customWidth="1"/>
    <col min="5893" max="5893" width="12.28515625" style="12" bestFit="1" customWidth="1"/>
    <col min="5894" max="6144" width="9.140625" style="12"/>
    <col min="6145" max="6145" width="37" style="12" customWidth="1"/>
    <col min="6146" max="6146" width="15.28515625" style="12" customWidth="1"/>
    <col min="6147" max="6147" width="34.140625" style="12" bestFit="1" customWidth="1"/>
    <col min="6148" max="6148" width="16.42578125" style="12" customWidth="1"/>
    <col min="6149" max="6149" width="12.28515625" style="12" bestFit="1" customWidth="1"/>
    <col min="6150" max="6400" width="9.140625" style="12"/>
    <col min="6401" max="6401" width="37" style="12" customWidth="1"/>
    <col min="6402" max="6402" width="15.28515625" style="12" customWidth="1"/>
    <col min="6403" max="6403" width="34.140625" style="12" bestFit="1" customWidth="1"/>
    <col min="6404" max="6404" width="16.42578125" style="12" customWidth="1"/>
    <col min="6405" max="6405" width="12.28515625" style="12" bestFit="1" customWidth="1"/>
    <col min="6406" max="6656" width="9.140625" style="12"/>
    <col min="6657" max="6657" width="37" style="12" customWidth="1"/>
    <col min="6658" max="6658" width="15.28515625" style="12" customWidth="1"/>
    <col min="6659" max="6659" width="34.140625" style="12" bestFit="1" customWidth="1"/>
    <col min="6660" max="6660" width="16.42578125" style="12" customWidth="1"/>
    <col min="6661" max="6661" width="12.28515625" style="12" bestFit="1" customWidth="1"/>
    <col min="6662" max="6912" width="9.140625" style="12"/>
    <col min="6913" max="6913" width="37" style="12" customWidth="1"/>
    <col min="6914" max="6914" width="15.28515625" style="12" customWidth="1"/>
    <col min="6915" max="6915" width="34.140625" style="12" bestFit="1" customWidth="1"/>
    <col min="6916" max="6916" width="16.42578125" style="12" customWidth="1"/>
    <col min="6917" max="6917" width="12.28515625" style="12" bestFit="1" customWidth="1"/>
    <col min="6918" max="7168" width="9.140625" style="12"/>
    <col min="7169" max="7169" width="37" style="12" customWidth="1"/>
    <col min="7170" max="7170" width="15.28515625" style="12" customWidth="1"/>
    <col min="7171" max="7171" width="34.140625" style="12" bestFit="1" customWidth="1"/>
    <col min="7172" max="7172" width="16.42578125" style="12" customWidth="1"/>
    <col min="7173" max="7173" width="12.28515625" style="12" bestFit="1" customWidth="1"/>
    <col min="7174" max="7424" width="9.140625" style="12"/>
    <col min="7425" max="7425" width="37" style="12" customWidth="1"/>
    <col min="7426" max="7426" width="15.28515625" style="12" customWidth="1"/>
    <col min="7427" max="7427" width="34.140625" style="12" bestFit="1" customWidth="1"/>
    <col min="7428" max="7428" width="16.42578125" style="12" customWidth="1"/>
    <col min="7429" max="7429" width="12.28515625" style="12" bestFit="1" customWidth="1"/>
    <col min="7430" max="7680" width="9.140625" style="12"/>
    <col min="7681" max="7681" width="37" style="12" customWidth="1"/>
    <col min="7682" max="7682" width="15.28515625" style="12" customWidth="1"/>
    <col min="7683" max="7683" width="34.140625" style="12" bestFit="1" customWidth="1"/>
    <col min="7684" max="7684" width="16.42578125" style="12" customWidth="1"/>
    <col min="7685" max="7685" width="12.28515625" style="12" bestFit="1" customWidth="1"/>
    <col min="7686" max="7936" width="9.140625" style="12"/>
    <col min="7937" max="7937" width="37" style="12" customWidth="1"/>
    <col min="7938" max="7938" width="15.28515625" style="12" customWidth="1"/>
    <col min="7939" max="7939" width="34.140625" style="12" bestFit="1" customWidth="1"/>
    <col min="7940" max="7940" width="16.42578125" style="12" customWidth="1"/>
    <col min="7941" max="7941" width="12.28515625" style="12" bestFit="1" customWidth="1"/>
    <col min="7942" max="8192" width="9.140625" style="12"/>
    <col min="8193" max="8193" width="37" style="12" customWidth="1"/>
    <col min="8194" max="8194" width="15.28515625" style="12" customWidth="1"/>
    <col min="8195" max="8195" width="34.140625" style="12" bestFit="1" customWidth="1"/>
    <col min="8196" max="8196" width="16.42578125" style="12" customWidth="1"/>
    <col min="8197" max="8197" width="12.28515625" style="12" bestFit="1" customWidth="1"/>
    <col min="8198" max="8448" width="9.140625" style="12"/>
    <col min="8449" max="8449" width="37" style="12" customWidth="1"/>
    <col min="8450" max="8450" width="15.28515625" style="12" customWidth="1"/>
    <col min="8451" max="8451" width="34.140625" style="12" bestFit="1" customWidth="1"/>
    <col min="8452" max="8452" width="16.42578125" style="12" customWidth="1"/>
    <col min="8453" max="8453" width="12.28515625" style="12" bestFit="1" customWidth="1"/>
    <col min="8454" max="8704" width="9.140625" style="12"/>
    <col min="8705" max="8705" width="37" style="12" customWidth="1"/>
    <col min="8706" max="8706" width="15.28515625" style="12" customWidth="1"/>
    <col min="8707" max="8707" width="34.140625" style="12" bestFit="1" customWidth="1"/>
    <col min="8708" max="8708" width="16.42578125" style="12" customWidth="1"/>
    <col min="8709" max="8709" width="12.28515625" style="12" bestFit="1" customWidth="1"/>
    <col min="8710" max="8960" width="9.140625" style="12"/>
    <col min="8961" max="8961" width="37" style="12" customWidth="1"/>
    <col min="8962" max="8962" width="15.28515625" style="12" customWidth="1"/>
    <col min="8963" max="8963" width="34.140625" style="12" bestFit="1" customWidth="1"/>
    <col min="8964" max="8964" width="16.42578125" style="12" customWidth="1"/>
    <col min="8965" max="8965" width="12.28515625" style="12" bestFit="1" customWidth="1"/>
    <col min="8966" max="9216" width="9.140625" style="12"/>
    <col min="9217" max="9217" width="37" style="12" customWidth="1"/>
    <col min="9218" max="9218" width="15.28515625" style="12" customWidth="1"/>
    <col min="9219" max="9219" width="34.140625" style="12" bestFit="1" customWidth="1"/>
    <col min="9220" max="9220" width="16.42578125" style="12" customWidth="1"/>
    <col min="9221" max="9221" width="12.28515625" style="12" bestFit="1" customWidth="1"/>
    <col min="9222" max="9472" width="9.140625" style="12"/>
    <col min="9473" max="9473" width="37" style="12" customWidth="1"/>
    <col min="9474" max="9474" width="15.28515625" style="12" customWidth="1"/>
    <col min="9475" max="9475" width="34.140625" style="12" bestFit="1" customWidth="1"/>
    <col min="9476" max="9476" width="16.42578125" style="12" customWidth="1"/>
    <col min="9477" max="9477" width="12.28515625" style="12" bestFit="1" customWidth="1"/>
    <col min="9478" max="9728" width="9.140625" style="12"/>
    <col min="9729" max="9729" width="37" style="12" customWidth="1"/>
    <col min="9730" max="9730" width="15.28515625" style="12" customWidth="1"/>
    <col min="9731" max="9731" width="34.140625" style="12" bestFit="1" customWidth="1"/>
    <col min="9732" max="9732" width="16.42578125" style="12" customWidth="1"/>
    <col min="9733" max="9733" width="12.28515625" style="12" bestFit="1" customWidth="1"/>
    <col min="9734" max="9984" width="9.140625" style="12"/>
    <col min="9985" max="9985" width="37" style="12" customWidth="1"/>
    <col min="9986" max="9986" width="15.28515625" style="12" customWidth="1"/>
    <col min="9987" max="9987" width="34.140625" style="12" bestFit="1" customWidth="1"/>
    <col min="9988" max="9988" width="16.42578125" style="12" customWidth="1"/>
    <col min="9989" max="9989" width="12.28515625" style="12" bestFit="1" customWidth="1"/>
    <col min="9990" max="10240" width="9.140625" style="12"/>
    <col min="10241" max="10241" width="37" style="12" customWidth="1"/>
    <col min="10242" max="10242" width="15.28515625" style="12" customWidth="1"/>
    <col min="10243" max="10243" width="34.140625" style="12" bestFit="1" customWidth="1"/>
    <col min="10244" max="10244" width="16.42578125" style="12" customWidth="1"/>
    <col min="10245" max="10245" width="12.28515625" style="12" bestFit="1" customWidth="1"/>
    <col min="10246" max="10496" width="9.140625" style="12"/>
    <col min="10497" max="10497" width="37" style="12" customWidth="1"/>
    <col min="10498" max="10498" width="15.28515625" style="12" customWidth="1"/>
    <col min="10499" max="10499" width="34.140625" style="12" bestFit="1" customWidth="1"/>
    <col min="10500" max="10500" width="16.42578125" style="12" customWidth="1"/>
    <col min="10501" max="10501" width="12.28515625" style="12" bestFit="1" customWidth="1"/>
    <col min="10502" max="10752" width="9.140625" style="12"/>
    <col min="10753" max="10753" width="37" style="12" customWidth="1"/>
    <col min="10754" max="10754" width="15.28515625" style="12" customWidth="1"/>
    <col min="10755" max="10755" width="34.140625" style="12" bestFit="1" customWidth="1"/>
    <col min="10756" max="10756" width="16.42578125" style="12" customWidth="1"/>
    <col min="10757" max="10757" width="12.28515625" style="12" bestFit="1" customWidth="1"/>
    <col min="10758" max="11008" width="9.140625" style="12"/>
    <col min="11009" max="11009" width="37" style="12" customWidth="1"/>
    <col min="11010" max="11010" width="15.28515625" style="12" customWidth="1"/>
    <col min="11011" max="11011" width="34.140625" style="12" bestFit="1" customWidth="1"/>
    <col min="11012" max="11012" width="16.42578125" style="12" customWidth="1"/>
    <col min="11013" max="11013" width="12.28515625" style="12" bestFit="1" customWidth="1"/>
    <col min="11014" max="11264" width="9.140625" style="12"/>
    <col min="11265" max="11265" width="37" style="12" customWidth="1"/>
    <col min="11266" max="11266" width="15.28515625" style="12" customWidth="1"/>
    <col min="11267" max="11267" width="34.140625" style="12" bestFit="1" customWidth="1"/>
    <col min="11268" max="11268" width="16.42578125" style="12" customWidth="1"/>
    <col min="11269" max="11269" width="12.28515625" style="12" bestFit="1" customWidth="1"/>
    <col min="11270" max="11520" width="9.140625" style="12"/>
    <col min="11521" max="11521" width="37" style="12" customWidth="1"/>
    <col min="11522" max="11522" width="15.28515625" style="12" customWidth="1"/>
    <col min="11523" max="11523" width="34.140625" style="12" bestFit="1" customWidth="1"/>
    <col min="11524" max="11524" width="16.42578125" style="12" customWidth="1"/>
    <col min="11525" max="11525" width="12.28515625" style="12" bestFit="1" customWidth="1"/>
    <col min="11526" max="11776" width="9.140625" style="12"/>
    <col min="11777" max="11777" width="37" style="12" customWidth="1"/>
    <col min="11778" max="11778" width="15.28515625" style="12" customWidth="1"/>
    <col min="11779" max="11779" width="34.140625" style="12" bestFit="1" customWidth="1"/>
    <col min="11780" max="11780" width="16.42578125" style="12" customWidth="1"/>
    <col min="11781" max="11781" width="12.28515625" style="12" bestFit="1" customWidth="1"/>
    <col min="11782" max="12032" width="9.140625" style="12"/>
    <col min="12033" max="12033" width="37" style="12" customWidth="1"/>
    <col min="12034" max="12034" width="15.28515625" style="12" customWidth="1"/>
    <col min="12035" max="12035" width="34.140625" style="12" bestFit="1" customWidth="1"/>
    <col min="12036" max="12036" width="16.42578125" style="12" customWidth="1"/>
    <col min="12037" max="12037" width="12.28515625" style="12" bestFit="1" customWidth="1"/>
    <col min="12038" max="12288" width="9.140625" style="12"/>
    <col min="12289" max="12289" width="37" style="12" customWidth="1"/>
    <col min="12290" max="12290" width="15.28515625" style="12" customWidth="1"/>
    <col min="12291" max="12291" width="34.140625" style="12" bestFit="1" customWidth="1"/>
    <col min="12292" max="12292" width="16.42578125" style="12" customWidth="1"/>
    <col min="12293" max="12293" width="12.28515625" style="12" bestFit="1" customWidth="1"/>
    <col min="12294" max="12544" width="9.140625" style="12"/>
    <col min="12545" max="12545" width="37" style="12" customWidth="1"/>
    <col min="12546" max="12546" width="15.28515625" style="12" customWidth="1"/>
    <col min="12547" max="12547" width="34.140625" style="12" bestFit="1" customWidth="1"/>
    <col min="12548" max="12548" width="16.42578125" style="12" customWidth="1"/>
    <col min="12549" max="12549" width="12.28515625" style="12" bestFit="1" customWidth="1"/>
    <col min="12550" max="12800" width="9.140625" style="12"/>
    <col min="12801" max="12801" width="37" style="12" customWidth="1"/>
    <col min="12802" max="12802" width="15.28515625" style="12" customWidth="1"/>
    <col min="12803" max="12803" width="34.140625" style="12" bestFit="1" customWidth="1"/>
    <col min="12804" max="12804" width="16.42578125" style="12" customWidth="1"/>
    <col min="12805" max="12805" width="12.28515625" style="12" bestFit="1" customWidth="1"/>
    <col min="12806" max="13056" width="9.140625" style="12"/>
    <col min="13057" max="13057" width="37" style="12" customWidth="1"/>
    <col min="13058" max="13058" width="15.28515625" style="12" customWidth="1"/>
    <col min="13059" max="13059" width="34.140625" style="12" bestFit="1" customWidth="1"/>
    <col min="13060" max="13060" width="16.42578125" style="12" customWidth="1"/>
    <col min="13061" max="13061" width="12.28515625" style="12" bestFit="1" customWidth="1"/>
    <col min="13062" max="13312" width="9.140625" style="12"/>
    <col min="13313" max="13313" width="37" style="12" customWidth="1"/>
    <col min="13314" max="13314" width="15.28515625" style="12" customWidth="1"/>
    <col min="13315" max="13315" width="34.140625" style="12" bestFit="1" customWidth="1"/>
    <col min="13316" max="13316" width="16.42578125" style="12" customWidth="1"/>
    <col min="13317" max="13317" width="12.28515625" style="12" bestFit="1" customWidth="1"/>
    <col min="13318" max="13568" width="9.140625" style="12"/>
    <col min="13569" max="13569" width="37" style="12" customWidth="1"/>
    <col min="13570" max="13570" width="15.28515625" style="12" customWidth="1"/>
    <col min="13571" max="13571" width="34.140625" style="12" bestFit="1" customWidth="1"/>
    <col min="13572" max="13572" width="16.42578125" style="12" customWidth="1"/>
    <col min="13573" max="13573" width="12.28515625" style="12" bestFit="1" customWidth="1"/>
    <col min="13574" max="13824" width="9.140625" style="12"/>
    <col min="13825" max="13825" width="37" style="12" customWidth="1"/>
    <col min="13826" max="13826" width="15.28515625" style="12" customWidth="1"/>
    <col min="13827" max="13827" width="34.140625" style="12" bestFit="1" customWidth="1"/>
    <col min="13828" max="13828" width="16.42578125" style="12" customWidth="1"/>
    <col min="13829" max="13829" width="12.28515625" style="12" bestFit="1" customWidth="1"/>
    <col min="13830" max="14080" width="9.140625" style="12"/>
    <col min="14081" max="14081" width="37" style="12" customWidth="1"/>
    <col min="14082" max="14082" width="15.28515625" style="12" customWidth="1"/>
    <col min="14083" max="14083" width="34.140625" style="12" bestFit="1" customWidth="1"/>
    <col min="14084" max="14084" width="16.42578125" style="12" customWidth="1"/>
    <col min="14085" max="14085" width="12.28515625" style="12" bestFit="1" customWidth="1"/>
    <col min="14086" max="14336" width="9.140625" style="12"/>
    <col min="14337" max="14337" width="37" style="12" customWidth="1"/>
    <col min="14338" max="14338" width="15.28515625" style="12" customWidth="1"/>
    <col min="14339" max="14339" width="34.140625" style="12" bestFit="1" customWidth="1"/>
    <col min="14340" max="14340" width="16.42578125" style="12" customWidth="1"/>
    <col min="14341" max="14341" width="12.28515625" style="12" bestFit="1" customWidth="1"/>
    <col min="14342" max="14592" width="9.140625" style="12"/>
    <col min="14593" max="14593" width="37" style="12" customWidth="1"/>
    <col min="14594" max="14594" width="15.28515625" style="12" customWidth="1"/>
    <col min="14595" max="14595" width="34.140625" style="12" bestFit="1" customWidth="1"/>
    <col min="14596" max="14596" width="16.42578125" style="12" customWidth="1"/>
    <col min="14597" max="14597" width="12.28515625" style="12" bestFit="1" customWidth="1"/>
    <col min="14598" max="14848" width="9.140625" style="12"/>
    <col min="14849" max="14849" width="37" style="12" customWidth="1"/>
    <col min="14850" max="14850" width="15.28515625" style="12" customWidth="1"/>
    <col min="14851" max="14851" width="34.140625" style="12" bestFit="1" customWidth="1"/>
    <col min="14852" max="14852" width="16.42578125" style="12" customWidth="1"/>
    <col min="14853" max="14853" width="12.28515625" style="12" bestFit="1" customWidth="1"/>
    <col min="14854" max="15104" width="9.140625" style="12"/>
    <col min="15105" max="15105" width="37" style="12" customWidth="1"/>
    <col min="15106" max="15106" width="15.28515625" style="12" customWidth="1"/>
    <col min="15107" max="15107" width="34.140625" style="12" bestFit="1" customWidth="1"/>
    <col min="15108" max="15108" width="16.42578125" style="12" customWidth="1"/>
    <col min="15109" max="15109" width="12.28515625" style="12" bestFit="1" customWidth="1"/>
    <col min="15110" max="15360" width="9.140625" style="12"/>
    <col min="15361" max="15361" width="37" style="12" customWidth="1"/>
    <col min="15362" max="15362" width="15.28515625" style="12" customWidth="1"/>
    <col min="15363" max="15363" width="34.140625" style="12" bestFit="1" customWidth="1"/>
    <col min="15364" max="15364" width="16.42578125" style="12" customWidth="1"/>
    <col min="15365" max="15365" width="12.28515625" style="12" bestFit="1" customWidth="1"/>
    <col min="15366" max="15616" width="9.140625" style="12"/>
    <col min="15617" max="15617" width="37" style="12" customWidth="1"/>
    <col min="15618" max="15618" width="15.28515625" style="12" customWidth="1"/>
    <col min="15619" max="15619" width="34.140625" style="12" bestFit="1" customWidth="1"/>
    <col min="15620" max="15620" width="16.42578125" style="12" customWidth="1"/>
    <col min="15621" max="15621" width="12.28515625" style="12" bestFit="1" customWidth="1"/>
    <col min="15622" max="15872" width="9.140625" style="12"/>
    <col min="15873" max="15873" width="37" style="12" customWidth="1"/>
    <col min="15874" max="15874" width="15.28515625" style="12" customWidth="1"/>
    <col min="15875" max="15875" width="34.140625" style="12" bestFit="1" customWidth="1"/>
    <col min="15876" max="15876" width="16.42578125" style="12" customWidth="1"/>
    <col min="15877" max="15877" width="12.28515625" style="12" bestFit="1" customWidth="1"/>
    <col min="15878" max="16128" width="9.140625" style="12"/>
    <col min="16129" max="16129" width="37" style="12" customWidth="1"/>
    <col min="16130" max="16130" width="15.28515625" style="12" customWidth="1"/>
    <col min="16131" max="16131" width="34.140625" style="12" bestFit="1" customWidth="1"/>
    <col min="16132" max="16132" width="16.42578125" style="12" customWidth="1"/>
    <col min="16133" max="16133" width="12.28515625" style="12" bestFit="1" customWidth="1"/>
    <col min="16134" max="16384" width="9.140625" style="12"/>
  </cols>
  <sheetData>
    <row r="1" spans="1:12" ht="43.5" customHeight="1" thickBot="1" x14ac:dyDescent="0.3">
      <c r="A1" s="65" t="s">
        <v>93</v>
      </c>
      <c r="B1" s="65"/>
      <c r="C1" s="65"/>
      <c r="D1" s="65"/>
    </row>
    <row r="2" spans="1:12" ht="24.95" customHeight="1" x14ac:dyDescent="0.25">
      <c r="A2" s="13"/>
      <c r="C2" s="15" t="s">
        <v>94</v>
      </c>
      <c r="D2" s="16" t="s">
        <v>95</v>
      </c>
    </row>
    <row r="3" spans="1:12" ht="24.95" customHeight="1" thickBot="1" x14ac:dyDescent="0.3">
      <c r="A3" s="17"/>
      <c r="B3" s="18"/>
      <c r="C3" s="19"/>
      <c r="D3" s="19"/>
    </row>
    <row r="4" spans="1:12" ht="24.95" customHeight="1" thickBot="1" x14ac:dyDescent="0.3">
      <c r="A4" s="20" t="s">
        <v>96</v>
      </c>
      <c r="B4" s="21"/>
      <c r="C4" s="66" t="s">
        <v>96</v>
      </c>
      <c r="D4" s="66"/>
      <c r="H4"/>
      <c r="I4"/>
    </row>
    <row r="5" spans="1:12" ht="27.95" customHeight="1" x14ac:dyDescent="0.25">
      <c r="A5" s="22" t="s">
        <v>97</v>
      </c>
      <c r="B5" s="23"/>
      <c r="C5" s="24" t="s">
        <v>98</v>
      </c>
      <c r="D5" s="25" t="s">
        <v>99</v>
      </c>
      <c r="H5" s="26" t="s">
        <v>96</v>
      </c>
      <c r="I5" s="27">
        <f>B6</f>
        <v>21</v>
      </c>
    </row>
    <row r="6" spans="1:12" ht="27.95" customHeight="1" x14ac:dyDescent="0.25">
      <c r="A6" s="28" t="s">
        <v>100</v>
      </c>
      <c r="B6" s="29">
        <f>'F series weights Calculator'!K4</f>
        <v>21</v>
      </c>
      <c r="C6" s="30">
        <v>111</v>
      </c>
      <c r="D6" s="31">
        <f t="shared" ref="D6:D17" si="0">B6*C6</f>
        <v>2331</v>
      </c>
      <c r="H6" s="32" t="s">
        <v>101</v>
      </c>
      <c r="I6" s="33">
        <f>B21</f>
        <v>1</v>
      </c>
    </row>
    <row r="7" spans="1:12" ht="27.95" customHeight="1" x14ac:dyDescent="0.25">
      <c r="A7" s="34" t="s">
        <v>102</v>
      </c>
      <c r="B7" s="29">
        <f>'F series weights Calculator'!K5</f>
        <v>3</v>
      </c>
      <c r="C7" s="35">
        <v>222</v>
      </c>
      <c r="D7" s="31">
        <f t="shared" si="0"/>
        <v>666</v>
      </c>
      <c r="H7" s="32" t="s">
        <v>103</v>
      </c>
      <c r="I7" s="33">
        <f>B36</f>
        <v>4</v>
      </c>
    </row>
    <row r="8" spans="1:12" ht="27.95" customHeight="1" x14ac:dyDescent="0.25">
      <c r="A8" s="34" t="s">
        <v>104</v>
      </c>
      <c r="B8" s="29">
        <f>'F series weights Calculator'!K6</f>
        <v>7</v>
      </c>
      <c r="C8" s="35">
        <v>333</v>
      </c>
      <c r="D8" s="31">
        <f t="shared" si="0"/>
        <v>2331</v>
      </c>
      <c r="H8" s="32" t="s">
        <v>105</v>
      </c>
      <c r="I8" s="33">
        <f>B51</f>
        <v>1</v>
      </c>
    </row>
    <row r="9" spans="1:12" ht="27.95" customHeight="1" x14ac:dyDescent="0.25">
      <c r="A9" s="34" t="s">
        <v>106</v>
      </c>
      <c r="B9" s="29">
        <f>'F series weights Calculator'!K7</f>
        <v>0</v>
      </c>
      <c r="C9" s="35">
        <v>444</v>
      </c>
      <c r="D9" s="31">
        <f t="shared" si="0"/>
        <v>0</v>
      </c>
      <c r="H9" s="32" t="s">
        <v>107</v>
      </c>
      <c r="I9" s="33">
        <f>B66</f>
        <v>1</v>
      </c>
    </row>
    <row r="10" spans="1:12" ht="27.95" customHeight="1" x14ac:dyDescent="0.25">
      <c r="A10" s="34" t="s">
        <v>108</v>
      </c>
      <c r="B10" s="29">
        <f>'F series weights Calculator'!K8</f>
        <v>3</v>
      </c>
      <c r="C10" s="35">
        <v>555</v>
      </c>
      <c r="D10" s="31">
        <f t="shared" si="0"/>
        <v>1665</v>
      </c>
      <c r="H10" s="32" t="s">
        <v>109</v>
      </c>
      <c r="I10" s="33">
        <f>B81</f>
        <v>6</v>
      </c>
    </row>
    <row r="11" spans="1:12" ht="27.95" customHeight="1" x14ac:dyDescent="0.25">
      <c r="A11" s="34" t="s">
        <v>110</v>
      </c>
      <c r="B11" s="29">
        <f>'F series weights Calculator'!K9</f>
        <v>7</v>
      </c>
      <c r="C11" s="35">
        <v>666</v>
      </c>
      <c r="D11" s="31">
        <f t="shared" si="0"/>
        <v>4662</v>
      </c>
      <c r="H11" s="32" t="s">
        <v>111</v>
      </c>
      <c r="I11" s="33">
        <f>B96</f>
        <v>3</v>
      </c>
    </row>
    <row r="12" spans="1:12" ht="27.95" customHeight="1" x14ac:dyDescent="0.25">
      <c r="A12" s="34" t="s">
        <v>112</v>
      </c>
      <c r="B12" s="29">
        <f>'F series weights Calculator'!K10</f>
        <v>11</v>
      </c>
      <c r="C12" s="35">
        <v>777</v>
      </c>
      <c r="D12" s="31">
        <f t="shared" si="0"/>
        <v>8547</v>
      </c>
      <c r="H12" s="32" t="s">
        <v>113</v>
      </c>
      <c r="I12" s="36">
        <f>B111</f>
        <v>0</v>
      </c>
    </row>
    <row r="13" spans="1:12" ht="27.95" customHeight="1" x14ac:dyDescent="0.25">
      <c r="A13" s="28" t="s">
        <v>114</v>
      </c>
      <c r="B13" s="29"/>
      <c r="C13" s="30"/>
      <c r="D13" s="31">
        <f t="shared" si="0"/>
        <v>0</v>
      </c>
      <c r="F13"/>
      <c r="G13"/>
      <c r="H13" s="37" t="s">
        <v>115</v>
      </c>
      <c r="I13" s="38">
        <f>B125</f>
        <v>0</v>
      </c>
      <c r="J13"/>
      <c r="K13"/>
      <c r="L13"/>
    </row>
    <row r="14" spans="1:12" ht="27.95" customHeight="1" thickBot="1" x14ac:dyDescent="0.3">
      <c r="A14" s="28" t="s">
        <v>116</v>
      </c>
      <c r="B14" s="29">
        <f>'F series weights Calculator'!K12</f>
        <v>3</v>
      </c>
      <c r="C14" s="39">
        <v>666</v>
      </c>
      <c r="D14" s="31">
        <f t="shared" si="0"/>
        <v>1998</v>
      </c>
      <c r="F14"/>
      <c r="G14"/>
      <c r="H14" s="40" t="s">
        <v>117</v>
      </c>
      <c r="I14" s="41">
        <f>SUM(I5:I13)</f>
        <v>37</v>
      </c>
      <c r="J14"/>
      <c r="K14"/>
      <c r="L14"/>
    </row>
    <row r="15" spans="1:12" ht="27.95" customHeight="1" thickBot="1" x14ac:dyDescent="0.3">
      <c r="A15" s="42" t="s">
        <v>118</v>
      </c>
      <c r="B15" s="23"/>
      <c r="C15" s="39">
        <v>666</v>
      </c>
      <c r="D15" s="31">
        <f t="shared" si="0"/>
        <v>0</v>
      </c>
      <c r="F15"/>
      <c r="G15"/>
      <c r="H15"/>
      <c r="I15"/>
      <c r="J15"/>
      <c r="K15"/>
      <c r="L15"/>
    </row>
    <row r="16" spans="1:12" ht="27.95" customHeight="1" thickBot="1" x14ac:dyDescent="0.3">
      <c r="A16" s="42" t="s">
        <v>119</v>
      </c>
      <c r="B16" s="29"/>
      <c r="C16" s="30">
        <v>666</v>
      </c>
      <c r="D16" s="31">
        <f t="shared" si="0"/>
        <v>0</v>
      </c>
      <c r="F16"/>
      <c r="G16"/>
      <c r="H16"/>
      <c r="I16"/>
      <c r="J16"/>
      <c r="K16"/>
      <c r="L16"/>
    </row>
    <row r="17" spans="1:12" ht="27.95" customHeight="1" thickBot="1" x14ac:dyDescent="0.3">
      <c r="A17" s="43" t="s">
        <v>121</v>
      </c>
      <c r="B17" s="29">
        <f>'F series weights Calculator'!K14</f>
        <v>2</v>
      </c>
      <c r="C17" s="30">
        <v>666</v>
      </c>
      <c r="D17" s="31">
        <f t="shared" si="0"/>
        <v>1332</v>
      </c>
      <c r="F17"/>
      <c r="G17"/>
      <c r="H17"/>
      <c r="I17"/>
      <c r="J17"/>
      <c r="K17"/>
      <c r="L17"/>
    </row>
    <row r="18" spans="1:12" ht="27.95" customHeight="1" thickBot="1" x14ac:dyDescent="0.3">
      <c r="A18" s="44" t="s">
        <v>122</v>
      </c>
      <c r="B18" s="23"/>
      <c r="C18" s="45"/>
      <c r="D18" s="35">
        <f>SUM(D6:D17)</f>
        <v>23532</v>
      </c>
      <c r="F18"/>
      <c r="G18"/>
      <c r="H18"/>
      <c r="I18"/>
      <c r="J18"/>
      <c r="K18"/>
      <c r="L18"/>
    </row>
    <row r="19" spans="1:12" ht="27.95" customHeight="1" thickBot="1" x14ac:dyDescent="0.3">
      <c r="A19" s="46" t="s">
        <v>101</v>
      </c>
      <c r="B19" s="23"/>
      <c r="C19" s="66" t="s">
        <v>101</v>
      </c>
      <c r="D19" s="66"/>
      <c r="F19"/>
      <c r="G19"/>
      <c r="H19"/>
      <c r="I19"/>
      <c r="J19"/>
      <c r="K19"/>
      <c r="L19"/>
    </row>
    <row r="20" spans="1:12" ht="27.95" customHeight="1" x14ac:dyDescent="0.25">
      <c r="A20" s="47" t="s">
        <v>97</v>
      </c>
      <c r="B20" s="23"/>
      <c r="C20" s="24"/>
      <c r="D20" s="25"/>
      <c r="F20"/>
      <c r="G20"/>
      <c r="H20"/>
      <c r="I20"/>
      <c r="J20"/>
      <c r="K20"/>
      <c r="L20"/>
    </row>
    <row r="21" spans="1:12" ht="27.95" customHeight="1" x14ac:dyDescent="0.25">
      <c r="A21" s="28" t="s">
        <v>100</v>
      </c>
      <c r="B21" s="29">
        <f>'F series weights Calculator'!K16</f>
        <v>1</v>
      </c>
      <c r="C21" s="30">
        <v>111</v>
      </c>
      <c r="D21" s="31">
        <f t="shared" ref="D21:D32" si="1">B21*C21</f>
        <v>111</v>
      </c>
      <c r="F21"/>
      <c r="G21"/>
      <c r="H21"/>
      <c r="I21"/>
      <c r="J21"/>
      <c r="K21"/>
      <c r="L21"/>
    </row>
    <row r="22" spans="1:12" ht="27.95" customHeight="1" x14ac:dyDescent="0.25">
      <c r="A22" s="34" t="s">
        <v>102</v>
      </c>
      <c r="B22" s="29">
        <f>'F series weights Calculator'!K17</f>
        <v>0</v>
      </c>
      <c r="C22" s="35">
        <v>222</v>
      </c>
      <c r="D22" s="31">
        <f t="shared" si="1"/>
        <v>0</v>
      </c>
      <c r="F22"/>
      <c r="G22"/>
      <c r="H22"/>
      <c r="I22"/>
      <c r="J22"/>
      <c r="K22"/>
      <c r="L22"/>
    </row>
    <row r="23" spans="1:12" ht="27.95" customHeight="1" x14ac:dyDescent="0.25">
      <c r="A23" s="34" t="s">
        <v>104</v>
      </c>
      <c r="B23" s="29">
        <f>'F series weights Calculator'!K18</f>
        <v>0</v>
      </c>
      <c r="C23" s="35">
        <v>333</v>
      </c>
      <c r="D23" s="31">
        <f t="shared" si="1"/>
        <v>0</v>
      </c>
      <c r="F23"/>
      <c r="G23"/>
      <c r="H23"/>
      <c r="I23"/>
      <c r="J23"/>
      <c r="K23"/>
      <c r="L23"/>
    </row>
    <row r="24" spans="1:12" ht="27.95" customHeight="1" x14ac:dyDescent="0.25">
      <c r="A24" s="34" t="s">
        <v>106</v>
      </c>
      <c r="B24" s="29">
        <f>'F series weights Calculator'!K19</f>
        <v>0</v>
      </c>
      <c r="C24" s="35">
        <v>444</v>
      </c>
      <c r="D24" s="31">
        <f t="shared" si="1"/>
        <v>0</v>
      </c>
      <c r="F24"/>
      <c r="G24"/>
      <c r="H24"/>
      <c r="I24"/>
      <c r="J24"/>
      <c r="K24"/>
      <c r="L24"/>
    </row>
    <row r="25" spans="1:12" ht="27.95" customHeight="1" x14ac:dyDescent="0.25">
      <c r="A25" s="34" t="s">
        <v>108</v>
      </c>
      <c r="B25" s="29">
        <f>'F series weights Calculator'!K20</f>
        <v>0</v>
      </c>
      <c r="C25" s="35">
        <v>555</v>
      </c>
      <c r="D25" s="31">
        <f t="shared" si="1"/>
        <v>0</v>
      </c>
      <c r="F25"/>
      <c r="G25"/>
      <c r="H25"/>
      <c r="I25"/>
      <c r="J25"/>
      <c r="K25"/>
      <c r="L25"/>
    </row>
    <row r="26" spans="1:12" ht="27.95" customHeight="1" x14ac:dyDescent="0.25">
      <c r="A26" s="34" t="s">
        <v>110</v>
      </c>
      <c r="B26" s="29">
        <f>'F series weights Calculator'!K21</f>
        <v>0</v>
      </c>
      <c r="C26" s="35">
        <v>666</v>
      </c>
      <c r="D26" s="31">
        <f t="shared" si="1"/>
        <v>0</v>
      </c>
      <c r="F26"/>
      <c r="G26"/>
      <c r="H26"/>
      <c r="I26"/>
      <c r="J26"/>
      <c r="K26"/>
      <c r="L26"/>
    </row>
    <row r="27" spans="1:12" ht="27.95" customHeight="1" x14ac:dyDescent="0.25">
      <c r="A27" s="34" t="s">
        <v>112</v>
      </c>
      <c r="B27" s="29">
        <f>'F series weights Calculator'!K22</f>
        <v>1</v>
      </c>
      <c r="C27" s="35">
        <v>777</v>
      </c>
      <c r="D27" s="31">
        <f t="shared" si="1"/>
        <v>777</v>
      </c>
      <c r="F27"/>
      <c r="G27"/>
      <c r="H27"/>
      <c r="I27"/>
      <c r="J27"/>
      <c r="K27"/>
      <c r="L27"/>
    </row>
    <row r="28" spans="1:12" ht="27.95" customHeight="1" x14ac:dyDescent="0.25">
      <c r="A28" s="28" t="s">
        <v>114</v>
      </c>
      <c r="B28" s="29"/>
      <c r="C28" s="30"/>
      <c r="D28" s="31">
        <f t="shared" si="1"/>
        <v>0</v>
      </c>
      <c r="F28"/>
      <c r="G28"/>
      <c r="H28"/>
      <c r="I28"/>
      <c r="J28"/>
      <c r="K28"/>
      <c r="L28"/>
    </row>
    <row r="29" spans="1:12" ht="27.95" customHeight="1" x14ac:dyDescent="0.25">
      <c r="A29" s="28" t="s">
        <v>116</v>
      </c>
      <c r="B29" s="29">
        <f>'F series weights Calculator'!K24</f>
        <v>0</v>
      </c>
      <c r="C29" s="39">
        <v>666</v>
      </c>
      <c r="D29" s="31">
        <f t="shared" si="1"/>
        <v>0</v>
      </c>
      <c r="F29"/>
      <c r="G29"/>
      <c r="H29"/>
      <c r="I29"/>
      <c r="J29"/>
      <c r="K29"/>
      <c r="L29"/>
    </row>
    <row r="30" spans="1:12" ht="27.95" customHeight="1" thickBot="1" x14ac:dyDescent="0.3">
      <c r="A30" s="42" t="s">
        <v>118</v>
      </c>
      <c r="B30" s="23"/>
      <c r="C30" s="39">
        <v>666</v>
      </c>
      <c r="D30" s="31">
        <f t="shared" si="1"/>
        <v>0</v>
      </c>
      <c r="H30"/>
      <c r="I30"/>
    </row>
    <row r="31" spans="1:12" ht="27.95" customHeight="1" thickBot="1" x14ac:dyDescent="0.3">
      <c r="A31" s="42" t="s">
        <v>119</v>
      </c>
      <c r="B31" s="29"/>
      <c r="C31" s="30">
        <v>666</v>
      </c>
      <c r="D31" s="31">
        <f t="shared" si="1"/>
        <v>0</v>
      </c>
    </row>
    <row r="32" spans="1:12" ht="27.95" customHeight="1" thickBot="1" x14ac:dyDescent="0.3">
      <c r="A32" s="43" t="s">
        <v>123</v>
      </c>
      <c r="B32" s="29">
        <f>'F series weights Calculator'!K26</f>
        <v>1</v>
      </c>
      <c r="C32" s="30">
        <v>666</v>
      </c>
      <c r="D32" s="31">
        <f t="shared" si="1"/>
        <v>666</v>
      </c>
    </row>
    <row r="33" spans="1:4" ht="27.95" customHeight="1" thickBot="1" x14ac:dyDescent="0.3">
      <c r="A33" s="44" t="s">
        <v>122</v>
      </c>
      <c r="B33" s="23"/>
      <c r="C33" s="45"/>
      <c r="D33" s="35">
        <f>SUM(D21:D32)</f>
        <v>1554</v>
      </c>
    </row>
    <row r="34" spans="1:4" ht="27.95" customHeight="1" thickBot="1" x14ac:dyDescent="0.3">
      <c r="A34" s="46" t="s">
        <v>103</v>
      </c>
      <c r="B34" s="23"/>
      <c r="C34" s="67" t="s">
        <v>103</v>
      </c>
      <c r="D34" s="68"/>
    </row>
    <row r="35" spans="1:4" ht="27.95" customHeight="1" x14ac:dyDescent="0.25">
      <c r="A35" s="47" t="s">
        <v>97</v>
      </c>
      <c r="B35" s="23"/>
      <c r="C35" s="24"/>
      <c r="D35" s="25"/>
    </row>
    <row r="36" spans="1:4" ht="27.95" customHeight="1" x14ac:dyDescent="0.25">
      <c r="A36" s="28" t="s">
        <v>100</v>
      </c>
      <c r="B36" s="29">
        <f>'F series weights Calculator'!K28</f>
        <v>4</v>
      </c>
      <c r="C36" s="30">
        <v>111</v>
      </c>
      <c r="D36" s="31">
        <f t="shared" ref="D36:D47" si="2">B36*C36</f>
        <v>444</v>
      </c>
    </row>
    <row r="37" spans="1:4" ht="27.95" customHeight="1" x14ac:dyDescent="0.25">
      <c r="A37" s="34" t="s">
        <v>102</v>
      </c>
      <c r="B37" s="29">
        <f>'F series weights Calculator'!K29</f>
        <v>0</v>
      </c>
      <c r="C37" s="35">
        <v>222</v>
      </c>
      <c r="D37" s="31">
        <f t="shared" si="2"/>
        <v>0</v>
      </c>
    </row>
    <row r="38" spans="1:4" ht="27.95" customHeight="1" x14ac:dyDescent="0.25">
      <c r="A38" s="34" t="s">
        <v>104</v>
      </c>
      <c r="B38" s="29">
        <f>'F series weights Calculator'!K30</f>
        <v>0</v>
      </c>
      <c r="C38" s="35">
        <v>333</v>
      </c>
      <c r="D38" s="31">
        <f t="shared" si="2"/>
        <v>0</v>
      </c>
    </row>
    <row r="39" spans="1:4" ht="27.95" customHeight="1" x14ac:dyDescent="0.25">
      <c r="A39" s="34" t="s">
        <v>106</v>
      </c>
      <c r="B39" s="29">
        <f>'F series weights Calculator'!K31</f>
        <v>0</v>
      </c>
      <c r="C39" s="35">
        <v>444</v>
      </c>
      <c r="D39" s="31">
        <f t="shared" si="2"/>
        <v>0</v>
      </c>
    </row>
    <row r="40" spans="1:4" ht="27.95" customHeight="1" x14ac:dyDescent="0.25">
      <c r="A40" s="34" t="s">
        <v>108</v>
      </c>
      <c r="B40" s="29">
        <f>'F series weights Calculator'!K32</f>
        <v>0</v>
      </c>
      <c r="C40" s="35">
        <v>555</v>
      </c>
      <c r="D40" s="31">
        <f t="shared" si="2"/>
        <v>0</v>
      </c>
    </row>
    <row r="41" spans="1:4" ht="27.95" customHeight="1" x14ac:dyDescent="0.25">
      <c r="A41" s="34" t="s">
        <v>110</v>
      </c>
      <c r="B41" s="29">
        <f>'F series weights Calculator'!K33</f>
        <v>0</v>
      </c>
      <c r="C41" s="35">
        <v>666</v>
      </c>
      <c r="D41" s="31">
        <f t="shared" si="2"/>
        <v>0</v>
      </c>
    </row>
    <row r="42" spans="1:4" ht="27.95" customHeight="1" x14ac:dyDescent="0.25">
      <c r="A42" s="34" t="s">
        <v>112</v>
      </c>
      <c r="B42" s="29">
        <f>'F series weights Calculator'!K34</f>
        <v>4</v>
      </c>
      <c r="C42" s="35">
        <v>777</v>
      </c>
      <c r="D42" s="31">
        <f t="shared" si="2"/>
        <v>3108</v>
      </c>
    </row>
    <row r="43" spans="1:4" ht="27.95" customHeight="1" x14ac:dyDescent="0.25">
      <c r="A43" s="28" t="s">
        <v>114</v>
      </c>
      <c r="B43" s="29"/>
      <c r="C43" s="30"/>
      <c r="D43" s="31">
        <f t="shared" si="2"/>
        <v>0</v>
      </c>
    </row>
    <row r="44" spans="1:4" ht="27.95" customHeight="1" x14ac:dyDescent="0.25">
      <c r="A44" s="28" t="s">
        <v>116</v>
      </c>
      <c r="B44" s="29">
        <f>'F series weights Calculator'!K36</f>
        <v>0</v>
      </c>
      <c r="C44" s="39">
        <v>666</v>
      </c>
      <c r="D44" s="31">
        <f t="shared" si="2"/>
        <v>0</v>
      </c>
    </row>
    <row r="45" spans="1:4" ht="27.95" customHeight="1" thickBot="1" x14ac:dyDescent="0.3">
      <c r="A45" s="42" t="s">
        <v>118</v>
      </c>
      <c r="B45" s="23"/>
      <c r="C45" s="39">
        <v>666</v>
      </c>
      <c r="D45" s="31">
        <f t="shared" si="2"/>
        <v>0</v>
      </c>
    </row>
    <row r="46" spans="1:4" ht="27.95" customHeight="1" thickBot="1" x14ac:dyDescent="0.3">
      <c r="A46" s="42" t="s">
        <v>119</v>
      </c>
      <c r="B46" s="29"/>
      <c r="C46" s="30">
        <v>666</v>
      </c>
      <c r="D46" s="31">
        <f t="shared" si="2"/>
        <v>0</v>
      </c>
    </row>
    <row r="47" spans="1:4" ht="27.95" customHeight="1" thickBot="1" x14ac:dyDescent="0.3">
      <c r="A47" s="43" t="s">
        <v>123</v>
      </c>
      <c r="B47" s="29">
        <f>'F series weights Calculator'!K38</f>
        <v>1</v>
      </c>
      <c r="C47" s="30">
        <v>666</v>
      </c>
      <c r="D47" s="31">
        <f t="shared" si="2"/>
        <v>666</v>
      </c>
    </row>
    <row r="48" spans="1:4" ht="27.95" customHeight="1" thickBot="1" x14ac:dyDescent="0.3">
      <c r="A48" s="44" t="s">
        <v>122</v>
      </c>
      <c r="B48" s="23"/>
      <c r="C48" s="45"/>
      <c r="D48" s="35">
        <f>SUM(D36:D47)</f>
        <v>4218</v>
      </c>
    </row>
    <row r="49" spans="1:5" ht="27.95" customHeight="1" thickBot="1" x14ac:dyDescent="0.3">
      <c r="A49" s="46" t="s">
        <v>105</v>
      </c>
      <c r="B49" s="23"/>
      <c r="C49" s="67" t="s">
        <v>105</v>
      </c>
      <c r="D49" s="68"/>
    </row>
    <row r="50" spans="1:5" ht="27.95" customHeight="1" x14ac:dyDescent="0.25">
      <c r="A50" s="22" t="s">
        <v>97</v>
      </c>
      <c r="B50" s="23"/>
      <c r="C50" s="24"/>
      <c r="D50" s="25"/>
    </row>
    <row r="51" spans="1:5" ht="27.95" customHeight="1" x14ac:dyDescent="0.25">
      <c r="A51" s="28" t="s">
        <v>100</v>
      </c>
      <c r="B51" s="29">
        <f>'F series weights Calculator'!K40</f>
        <v>1</v>
      </c>
      <c r="C51" s="30">
        <v>111</v>
      </c>
      <c r="D51" s="31">
        <f t="shared" ref="D51:D62" si="3">B51*C51</f>
        <v>111</v>
      </c>
    </row>
    <row r="52" spans="1:5" ht="27.95" customHeight="1" x14ac:dyDescent="0.25">
      <c r="A52" s="34" t="s">
        <v>102</v>
      </c>
      <c r="B52" s="29">
        <f>'F series weights Calculator'!K41</f>
        <v>0</v>
      </c>
      <c r="C52" s="35">
        <v>222</v>
      </c>
      <c r="D52" s="31">
        <f t="shared" si="3"/>
        <v>0</v>
      </c>
    </row>
    <row r="53" spans="1:5" ht="27.95" customHeight="1" x14ac:dyDescent="0.25">
      <c r="A53" s="34" t="s">
        <v>104</v>
      </c>
      <c r="B53" s="29">
        <f>'F series weights Calculator'!K42</f>
        <v>0</v>
      </c>
      <c r="C53" s="35">
        <v>333</v>
      </c>
      <c r="D53" s="31">
        <f t="shared" si="3"/>
        <v>0</v>
      </c>
    </row>
    <row r="54" spans="1:5" ht="27.95" customHeight="1" x14ac:dyDescent="0.25">
      <c r="A54" s="34" t="s">
        <v>106</v>
      </c>
      <c r="B54" s="29">
        <f>'F series weights Calculator'!K43</f>
        <v>0</v>
      </c>
      <c r="C54" s="35">
        <v>444</v>
      </c>
      <c r="D54" s="31">
        <f t="shared" si="3"/>
        <v>0</v>
      </c>
    </row>
    <row r="55" spans="1:5" ht="27.95" customHeight="1" x14ac:dyDescent="0.25">
      <c r="A55" s="34" t="s">
        <v>108</v>
      </c>
      <c r="B55" s="29">
        <f>'F series weights Calculator'!K44</f>
        <v>1</v>
      </c>
      <c r="C55" s="35">
        <v>555</v>
      </c>
      <c r="D55" s="31">
        <f t="shared" si="3"/>
        <v>555</v>
      </c>
    </row>
    <row r="56" spans="1:5" ht="27.95" customHeight="1" x14ac:dyDescent="0.25">
      <c r="A56" s="34" t="s">
        <v>110</v>
      </c>
      <c r="B56" s="29">
        <f>'F series weights Calculator'!K45</f>
        <v>0</v>
      </c>
      <c r="C56" s="35">
        <v>666</v>
      </c>
      <c r="D56" s="31">
        <f t="shared" si="3"/>
        <v>0</v>
      </c>
    </row>
    <row r="57" spans="1:5" ht="27.95" customHeight="1" x14ac:dyDescent="0.25">
      <c r="A57" s="34" t="s">
        <v>112</v>
      </c>
      <c r="B57" s="29">
        <f>'F series weights Calculator'!K46</f>
        <v>0</v>
      </c>
      <c r="C57" s="35">
        <v>777</v>
      </c>
      <c r="D57" s="31">
        <f t="shared" si="3"/>
        <v>0</v>
      </c>
    </row>
    <row r="58" spans="1:5" ht="27.95" customHeight="1" x14ac:dyDescent="0.25">
      <c r="A58" s="28" t="s">
        <v>114</v>
      </c>
      <c r="B58" s="29"/>
      <c r="C58" s="30"/>
      <c r="D58" s="31">
        <f t="shared" si="3"/>
        <v>0</v>
      </c>
    </row>
    <row r="59" spans="1:5" ht="27.95" customHeight="1" x14ac:dyDescent="0.25">
      <c r="A59" s="28" t="s">
        <v>116</v>
      </c>
      <c r="B59" s="29">
        <f>'F series weights Calculator'!K48</f>
        <v>0</v>
      </c>
      <c r="C59" s="39">
        <v>666</v>
      </c>
      <c r="D59" s="31">
        <f t="shared" si="3"/>
        <v>0</v>
      </c>
    </row>
    <row r="60" spans="1:5" ht="27.95" customHeight="1" thickBot="1" x14ac:dyDescent="0.3">
      <c r="A60" s="42" t="s">
        <v>118</v>
      </c>
      <c r="B60" s="23"/>
      <c r="C60" s="39">
        <v>666</v>
      </c>
      <c r="D60" s="31">
        <f t="shared" si="3"/>
        <v>0</v>
      </c>
    </row>
    <row r="61" spans="1:5" ht="27.95" customHeight="1" thickBot="1" x14ac:dyDescent="0.3">
      <c r="A61" s="42" t="s">
        <v>119</v>
      </c>
      <c r="B61" s="29"/>
      <c r="C61" s="30">
        <v>666</v>
      </c>
      <c r="D61" s="31">
        <f t="shared" si="3"/>
        <v>0</v>
      </c>
    </row>
    <row r="62" spans="1:5" ht="27.95" customHeight="1" thickBot="1" x14ac:dyDescent="0.3">
      <c r="A62" s="43" t="s">
        <v>123</v>
      </c>
      <c r="B62" s="29">
        <f>'F series weights Calculator'!K50</f>
        <v>1</v>
      </c>
      <c r="C62" s="30">
        <v>666</v>
      </c>
      <c r="D62" s="31">
        <f t="shared" si="3"/>
        <v>666</v>
      </c>
    </row>
    <row r="63" spans="1:5" ht="27.95" customHeight="1" thickBot="1" x14ac:dyDescent="0.3">
      <c r="A63" s="44" t="s">
        <v>122</v>
      </c>
      <c r="B63" s="23"/>
      <c r="C63" s="45"/>
      <c r="D63" s="35">
        <f>SUM(D51:D62)</f>
        <v>1332</v>
      </c>
      <c r="E63" s="48"/>
    </row>
    <row r="64" spans="1:5" ht="27.95" customHeight="1" thickBot="1" x14ac:dyDescent="0.3">
      <c r="A64" s="46" t="s">
        <v>107</v>
      </c>
      <c r="B64" s="23"/>
      <c r="C64" s="67" t="s">
        <v>107</v>
      </c>
      <c r="D64" s="68"/>
    </row>
    <row r="65" spans="1:5" ht="27.95" customHeight="1" x14ac:dyDescent="0.25">
      <c r="A65" s="22" t="s">
        <v>97</v>
      </c>
      <c r="B65" s="23"/>
      <c r="C65" s="24"/>
      <c r="D65" s="25"/>
    </row>
    <row r="66" spans="1:5" ht="27.95" customHeight="1" x14ac:dyDescent="0.25">
      <c r="A66" s="28" t="s">
        <v>100</v>
      </c>
      <c r="B66" s="29">
        <f>'F series weights Calculator'!K52</f>
        <v>1</v>
      </c>
      <c r="C66" s="30">
        <v>111</v>
      </c>
      <c r="D66" s="31">
        <f t="shared" ref="D66:D77" si="4">B66*C66</f>
        <v>111</v>
      </c>
    </row>
    <row r="67" spans="1:5" ht="27.95" customHeight="1" x14ac:dyDescent="0.25">
      <c r="A67" s="34" t="s">
        <v>102</v>
      </c>
      <c r="B67" s="29">
        <f>'F series weights Calculator'!K53</f>
        <v>0</v>
      </c>
      <c r="C67" s="35">
        <v>222</v>
      </c>
      <c r="D67" s="31">
        <f t="shared" si="4"/>
        <v>0</v>
      </c>
    </row>
    <row r="68" spans="1:5" ht="27.95" customHeight="1" x14ac:dyDescent="0.25">
      <c r="A68" s="34" t="s">
        <v>104</v>
      </c>
      <c r="B68" s="29">
        <f>'F series weights Calculator'!K54</f>
        <v>0</v>
      </c>
      <c r="C68" s="35">
        <v>333</v>
      </c>
      <c r="D68" s="31">
        <f t="shared" si="4"/>
        <v>0</v>
      </c>
    </row>
    <row r="69" spans="1:5" ht="27.95" customHeight="1" x14ac:dyDescent="0.25">
      <c r="A69" s="34" t="s">
        <v>106</v>
      </c>
      <c r="B69" s="29">
        <f>'F series weights Calculator'!K55</f>
        <v>0</v>
      </c>
      <c r="C69" s="35">
        <v>444</v>
      </c>
      <c r="D69" s="31">
        <f t="shared" si="4"/>
        <v>0</v>
      </c>
    </row>
    <row r="70" spans="1:5" ht="27.95" customHeight="1" x14ac:dyDescent="0.25">
      <c r="A70" s="34" t="s">
        <v>108</v>
      </c>
      <c r="B70" s="29">
        <f>'F series weights Calculator'!K56</f>
        <v>1</v>
      </c>
      <c r="C70" s="35">
        <v>555</v>
      </c>
      <c r="D70" s="31">
        <f t="shared" si="4"/>
        <v>555</v>
      </c>
    </row>
    <row r="71" spans="1:5" ht="27.95" customHeight="1" x14ac:dyDescent="0.25">
      <c r="A71" s="34" t="s">
        <v>110</v>
      </c>
      <c r="B71" s="29">
        <f>'F series weights Calculator'!K57</f>
        <v>0</v>
      </c>
      <c r="C71" s="35">
        <v>666</v>
      </c>
      <c r="D71" s="31">
        <f t="shared" si="4"/>
        <v>0</v>
      </c>
    </row>
    <row r="72" spans="1:5" ht="27.95" customHeight="1" x14ac:dyDescent="0.25">
      <c r="A72" s="34" t="s">
        <v>112</v>
      </c>
      <c r="B72" s="29">
        <f>'F series weights Calculator'!K58</f>
        <v>0</v>
      </c>
      <c r="C72" s="35">
        <v>777</v>
      </c>
      <c r="D72" s="31">
        <f t="shared" si="4"/>
        <v>0</v>
      </c>
    </row>
    <row r="73" spans="1:5" ht="27.95" customHeight="1" x14ac:dyDescent="0.25">
      <c r="A73" s="28" t="s">
        <v>114</v>
      </c>
      <c r="B73" s="29"/>
      <c r="C73" s="30"/>
      <c r="D73" s="31">
        <f t="shared" si="4"/>
        <v>0</v>
      </c>
    </row>
    <row r="74" spans="1:5" ht="27.95" customHeight="1" x14ac:dyDescent="0.25">
      <c r="A74" s="28" t="s">
        <v>116</v>
      </c>
      <c r="B74" s="29">
        <f>'F series weights Calculator'!K60</f>
        <v>0</v>
      </c>
      <c r="C74" s="39">
        <v>666</v>
      </c>
      <c r="D74" s="31">
        <f t="shared" si="4"/>
        <v>0</v>
      </c>
    </row>
    <row r="75" spans="1:5" ht="27.95" customHeight="1" thickBot="1" x14ac:dyDescent="0.3">
      <c r="A75" s="42" t="s">
        <v>118</v>
      </c>
      <c r="B75" s="23"/>
      <c r="C75" s="39">
        <v>666</v>
      </c>
      <c r="D75" s="31">
        <f t="shared" si="4"/>
        <v>0</v>
      </c>
    </row>
    <row r="76" spans="1:5" ht="27.95" customHeight="1" thickBot="1" x14ac:dyDescent="0.3">
      <c r="A76" s="42" t="s">
        <v>119</v>
      </c>
      <c r="B76" s="29"/>
      <c r="C76" s="30">
        <v>666</v>
      </c>
      <c r="D76" s="31">
        <f t="shared" si="4"/>
        <v>0</v>
      </c>
      <c r="E76" s="12" t="s">
        <v>120</v>
      </c>
    </row>
    <row r="77" spans="1:5" ht="27.95" customHeight="1" thickBot="1" x14ac:dyDescent="0.3">
      <c r="A77" s="43" t="s">
        <v>123</v>
      </c>
      <c r="B77" s="29">
        <f>'F series weights Calculator'!K62</f>
        <v>1</v>
      </c>
      <c r="C77" s="30">
        <v>666</v>
      </c>
      <c r="D77" s="31">
        <f t="shared" si="4"/>
        <v>666</v>
      </c>
    </row>
    <row r="78" spans="1:5" ht="27.95" customHeight="1" thickBot="1" x14ac:dyDescent="0.3">
      <c r="A78" s="44" t="s">
        <v>122</v>
      </c>
      <c r="B78" s="23"/>
      <c r="C78" s="45"/>
      <c r="D78" s="35">
        <f>SUM(D66:D77)</f>
        <v>1332</v>
      </c>
      <c r="E78" s="48"/>
    </row>
    <row r="79" spans="1:5" ht="27.95" customHeight="1" thickBot="1" x14ac:dyDescent="0.3">
      <c r="A79" s="46" t="s">
        <v>109</v>
      </c>
      <c r="B79" s="23"/>
      <c r="C79" s="60" t="s">
        <v>124</v>
      </c>
      <c r="D79" s="61"/>
    </row>
    <row r="80" spans="1:5" ht="27.95" customHeight="1" x14ac:dyDescent="0.25">
      <c r="A80" s="22" t="s">
        <v>97</v>
      </c>
      <c r="B80" s="23"/>
      <c r="C80" s="24"/>
      <c r="D80" s="25"/>
    </row>
    <row r="81" spans="1:5" ht="27.95" customHeight="1" x14ac:dyDescent="0.25">
      <c r="A81" s="28" t="s">
        <v>100</v>
      </c>
      <c r="B81" s="29">
        <f>'F series weights Calculator'!K64+1</f>
        <v>6</v>
      </c>
      <c r="C81" s="30">
        <v>111</v>
      </c>
      <c r="D81" s="35">
        <f t="shared" ref="D81:D92" si="5">B81*C81</f>
        <v>666</v>
      </c>
    </row>
    <row r="82" spans="1:5" ht="27.95" customHeight="1" x14ac:dyDescent="0.25">
      <c r="A82" s="34" t="s">
        <v>102</v>
      </c>
      <c r="B82" s="29">
        <f>'F series weights Calculator'!K65+1</f>
        <v>3</v>
      </c>
      <c r="C82" s="35">
        <v>222</v>
      </c>
      <c r="D82" s="35">
        <f t="shared" si="5"/>
        <v>666</v>
      </c>
    </row>
    <row r="83" spans="1:5" ht="27.95" customHeight="1" x14ac:dyDescent="0.25">
      <c r="A83" s="34" t="s">
        <v>104</v>
      </c>
      <c r="B83" s="29">
        <f>'F series weights Calculator'!K66</f>
        <v>1</v>
      </c>
      <c r="C83" s="35">
        <v>333</v>
      </c>
      <c r="D83" s="35">
        <f t="shared" si="5"/>
        <v>333</v>
      </c>
    </row>
    <row r="84" spans="1:5" ht="27.95" customHeight="1" x14ac:dyDescent="0.25">
      <c r="A84" s="34" t="s">
        <v>106</v>
      </c>
      <c r="B84" s="29">
        <f>'F series weights Calculator'!K67</f>
        <v>2</v>
      </c>
      <c r="C84" s="35">
        <v>444</v>
      </c>
      <c r="D84" s="35">
        <f t="shared" si="5"/>
        <v>888</v>
      </c>
    </row>
    <row r="85" spans="1:5" ht="27.95" customHeight="1" x14ac:dyDescent="0.25">
      <c r="A85" s="34" t="s">
        <v>108</v>
      </c>
      <c r="B85" s="29">
        <f>'F series weights Calculator'!K68</f>
        <v>0</v>
      </c>
      <c r="C85" s="35">
        <v>555</v>
      </c>
      <c r="D85" s="35">
        <f t="shared" si="5"/>
        <v>0</v>
      </c>
    </row>
    <row r="86" spans="1:5" ht="27.95" customHeight="1" x14ac:dyDescent="0.25">
      <c r="A86" s="34" t="s">
        <v>110</v>
      </c>
      <c r="B86" s="29">
        <f>'F series weights Calculator'!K69</f>
        <v>1</v>
      </c>
      <c r="C86" s="35">
        <v>666</v>
      </c>
      <c r="D86" s="35">
        <f t="shared" si="5"/>
        <v>666</v>
      </c>
    </row>
    <row r="87" spans="1:5" ht="27.95" customHeight="1" x14ac:dyDescent="0.25">
      <c r="A87" s="34" t="s">
        <v>112</v>
      </c>
      <c r="B87" s="29">
        <f>'F series weights Calculator'!K70+1</f>
        <v>3</v>
      </c>
      <c r="C87" s="35">
        <v>777</v>
      </c>
      <c r="D87" s="35">
        <f t="shared" si="5"/>
        <v>2331</v>
      </c>
    </row>
    <row r="88" spans="1:5" ht="27.95" customHeight="1" x14ac:dyDescent="0.25">
      <c r="A88" s="28" t="s">
        <v>114</v>
      </c>
      <c r="B88" s="29"/>
      <c r="C88" s="30"/>
      <c r="D88" s="35">
        <f t="shared" si="5"/>
        <v>0</v>
      </c>
    </row>
    <row r="89" spans="1:5" ht="27.95" customHeight="1" x14ac:dyDescent="0.25">
      <c r="A89" s="28" t="s">
        <v>116</v>
      </c>
      <c r="B89" s="29">
        <f>'F series weights Calculator'!K72</f>
        <v>3</v>
      </c>
      <c r="C89" s="39">
        <v>666</v>
      </c>
      <c r="D89" s="35">
        <f t="shared" si="5"/>
        <v>1998</v>
      </c>
    </row>
    <row r="90" spans="1:5" ht="27.95" customHeight="1" thickBot="1" x14ac:dyDescent="0.3">
      <c r="A90" s="42" t="s">
        <v>118</v>
      </c>
      <c r="B90" s="23"/>
      <c r="C90" s="39">
        <v>666</v>
      </c>
      <c r="D90" s="35">
        <f t="shared" si="5"/>
        <v>0</v>
      </c>
    </row>
    <row r="91" spans="1:5" ht="27.95" customHeight="1" thickBot="1" x14ac:dyDescent="0.3">
      <c r="A91" s="42" t="s">
        <v>119</v>
      </c>
      <c r="B91" s="29"/>
      <c r="C91" s="30">
        <v>666</v>
      </c>
      <c r="D91" s="35">
        <f t="shared" si="5"/>
        <v>0</v>
      </c>
    </row>
    <row r="92" spans="1:5" ht="27.95" customHeight="1" thickBot="1" x14ac:dyDescent="0.3">
      <c r="A92" s="43" t="s">
        <v>123</v>
      </c>
      <c r="B92" s="29">
        <f>'F series weights Calculator'!K74</f>
        <v>1</v>
      </c>
      <c r="C92" s="30">
        <v>666</v>
      </c>
      <c r="D92" s="35">
        <f t="shared" si="5"/>
        <v>666</v>
      </c>
    </row>
    <row r="93" spans="1:5" ht="27.95" customHeight="1" thickBot="1" x14ac:dyDescent="0.3">
      <c r="A93" s="44" t="s">
        <v>122</v>
      </c>
      <c r="B93" s="23"/>
      <c r="C93" s="45"/>
      <c r="D93" s="35">
        <f>SUM(D81:D92)+30000</f>
        <v>38214</v>
      </c>
      <c r="E93" s="48" t="s">
        <v>151</v>
      </c>
    </row>
    <row r="94" spans="1:5" ht="27.95" customHeight="1" thickBot="1" x14ac:dyDescent="0.3">
      <c r="A94" s="46" t="s">
        <v>111</v>
      </c>
      <c r="B94" s="23"/>
      <c r="C94" s="62" t="s">
        <v>125</v>
      </c>
      <c r="D94" s="61"/>
    </row>
    <row r="95" spans="1:5" ht="27.95" customHeight="1" x14ac:dyDescent="0.25">
      <c r="A95" s="22" t="s">
        <v>97</v>
      </c>
      <c r="B95" s="23"/>
      <c r="C95" s="24"/>
      <c r="D95" s="25"/>
    </row>
    <row r="96" spans="1:5" ht="27.95" customHeight="1" x14ac:dyDescent="0.25">
      <c r="A96" s="28" t="s">
        <v>100</v>
      </c>
      <c r="B96" s="29">
        <f>'F series weights Calculator'!K76+1</f>
        <v>3</v>
      </c>
      <c r="C96" s="30">
        <v>111</v>
      </c>
      <c r="D96" s="31">
        <f t="shared" ref="D96:D107" si="6">B96*C96</f>
        <v>333</v>
      </c>
    </row>
    <row r="97" spans="1:8" ht="27.95" customHeight="1" x14ac:dyDescent="0.25">
      <c r="A97" s="34" t="s">
        <v>102</v>
      </c>
      <c r="B97" s="29">
        <f>'F series weights Calculator'!K77+1</f>
        <v>1</v>
      </c>
      <c r="C97" s="35">
        <v>222</v>
      </c>
      <c r="D97" s="31">
        <f t="shared" si="6"/>
        <v>222</v>
      </c>
      <c r="H97" s="12" t="s">
        <v>126</v>
      </c>
    </row>
    <row r="98" spans="1:8" ht="27.95" customHeight="1" x14ac:dyDescent="0.25">
      <c r="A98" s="34" t="s">
        <v>104</v>
      </c>
      <c r="B98" s="29">
        <f>'F series weights Calculator'!K78</f>
        <v>1</v>
      </c>
      <c r="C98" s="35">
        <v>333</v>
      </c>
      <c r="D98" s="31">
        <f t="shared" si="6"/>
        <v>333</v>
      </c>
    </row>
    <row r="99" spans="1:8" ht="27.95" customHeight="1" x14ac:dyDescent="0.25">
      <c r="A99" s="34" t="s">
        <v>106</v>
      </c>
      <c r="B99" s="29">
        <f>'F series weights Calculator'!K79</f>
        <v>0</v>
      </c>
      <c r="C99" s="35">
        <v>444</v>
      </c>
      <c r="D99" s="31">
        <f t="shared" si="6"/>
        <v>0</v>
      </c>
    </row>
    <row r="100" spans="1:8" ht="27.95" customHeight="1" x14ac:dyDescent="0.25">
      <c r="A100" s="34" t="s">
        <v>108</v>
      </c>
      <c r="B100" s="29">
        <f>'F series weights Calculator'!K80</f>
        <v>1</v>
      </c>
      <c r="C100" s="35">
        <v>555</v>
      </c>
      <c r="D100" s="31">
        <f t="shared" si="6"/>
        <v>555</v>
      </c>
    </row>
    <row r="101" spans="1:8" ht="27.95" customHeight="1" x14ac:dyDescent="0.25">
      <c r="A101" s="34" t="s">
        <v>110</v>
      </c>
      <c r="B101" s="29">
        <f>'F series weights Calculator'!K81</f>
        <v>0</v>
      </c>
      <c r="C101" s="35">
        <v>666</v>
      </c>
      <c r="D101" s="31">
        <f t="shared" si="6"/>
        <v>0</v>
      </c>
    </row>
    <row r="102" spans="1:8" ht="27.95" customHeight="1" x14ac:dyDescent="0.25">
      <c r="A102" s="34" t="s">
        <v>112</v>
      </c>
      <c r="B102" s="29">
        <f>'F series weights Calculator'!K82+1</f>
        <v>2</v>
      </c>
      <c r="C102" s="35">
        <v>777</v>
      </c>
      <c r="D102" s="31">
        <f t="shared" si="6"/>
        <v>1554</v>
      </c>
    </row>
    <row r="103" spans="1:8" ht="27.95" customHeight="1" x14ac:dyDescent="0.25">
      <c r="A103" s="28" t="s">
        <v>114</v>
      </c>
      <c r="B103" s="29"/>
      <c r="C103" s="30"/>
      <c r="D103" s="31">
        <f t="shared" si="6"/>
        <v>0</v>
      </c>
    </row>
    <row r="104" spans="1:8" ht="27.95" customHeight="1" x14ac:dyDescent="0.25">
      <c r="A104" s="28" t="s">
        <v>116</v>
      </c>
      <c r="B104" s="29">
        <f>'F series weights Calculator'!K84</f>
        <v>1</v>
      </c>
      <c r="C104" s="39">
        <v>666</v>
      </c>
      <c r="D104" s="31">
        <f t="shared" si="6"/>
        <v>666</v>
      </c>
    </row>
    <row r="105" spans="1:8" ht="27.95" customHeight="1" thickBot="1" x14ac:dyDescent="0.3">
      <c r="A105" s="42" t="s">
        <v>118</v>
      </c>
      <c r="B105" s="23"/>
      <c r="C105" s="39">
        <v>666</v>
      </c>
      <c r="D105" s="31">
        <f t="shared" si="6"/>
        <v>0</v>
      </c>
    </row>
    <row r="106" spans="1:8" ht="27.95" customHeight="1" thickBot="1" x14ac:dyDescent="0.3">
      <c r="A106" s="42" t="s">
        <v>119</v>
      </c>
      <c r="B106" s="29"/>
      <c r="C106" s="30">
        <v>666</v>
      </c>
      <c r="D106" s="31">
        <f t="shared" si="6"/>
        <v>0</v>
      </c>
    </row>
    <row r="107" spans="1:8" ht="27.95" customHeight="1" thickBot="1" x14ac:dyDescent="0.3">
      <c r="A107" s="43" t="s">
        <v>121</v>
      </c>
      <c r="B107" s="29">
        <f>'F series weights Calculator'!K86</f>
        <v>1</v>
      </c>
      <c r="C107" s="30">
        <v>666</v>
      </c>
      <c r="D107" s="31">
        <f t="shared" si="6"/>
        <v>666</v>
      </c>
    </row>
    <row r="108" spans="1:8" ht="27.95" customHeight="1" thickBot="1" x14ac:dyDescent="0.3">
      <c r="A108" s="44" t="s">
        <v>122</v>
      </c>
      <c r="B108" s="23"/>
      <c r="C108" s="45"/>
      <c r="D108" s="35">
        <f>SUM(D96:D107)</f>
        <v>4329</v>
      </c>
      <c r="E108" s="48" t="s">
        <v>151</v>
      </c>
    </row>
    <row r="109" spans="1:8" ht="27.95" customHeight="1" thickBot="1" x14ac:dyDescent="0.3">
      <c r="A109" s="46" t="s">
        <v>113</v>
      </c>
      <c r="B109" s="23"/>
      <c r="C109" s="60" t="s">
        <v>127</v>
      </c>
      <c r="D109" s="61"/>
    </row>
    <row r="110" spans="1:8" ht="27.95" customHeight="1" x14ac:dyDescent="0.25">
      <c r="A110" s="22" t="s">
        <v>97</v>
      </c>
      <c r="B110" s="23"/>
      <c r="C110" s="24"/>
      <c r="D110" s="25"/>
    </row>
    <row r="111" spans="1:8" ht="27.95" customHeight="1" x14ac:dyDescent="0.25">
      <c r="A111" s="28" t="s">
        <v>100</v>
      </c>
      <c r="B111" s="29"/>
      <c r="C111" s="30">
        <v>111</v>
      </c>
      <c r="D111" s="31">
        <f t="shared" ref="D111:D122" si="7">B111*C111</f>
        <v>0</v>
      </c>
    </row>
    <row r="112" spans="1:8" ht="27.95" customHeight="1" x14ac:dyDescent="0.25">
      <c r="A112" s="34" t="s">
        <v>102</v>
      </c>
      <c r="B112" s="23"/>
      <c r="C112" s="35">
        <v>222</v>
      </c>
      <c r="D112" s="31">
        <f t="shared" si="7"/>
        <v>0</v>
      </c>
    </row>
    <row r="113" spans="1:8" ht="27.95" customHeight="1" x14ac:dyDescent="0.25">
      <c r="A113" s="34" t="s">
        <v>104</v>
      </c>
      <c r="B113" s="23"/>
      <c r="C113" s="35">
        <v>333</v>
      </c>
      <c r="D113" s="31">
        <f t="shared" si="7"/>
        <v>0</v>
      </c>
    </row>
    <row r="114" spans="1:8" ht="27.95" customHeight="1" x14ac:dyDescent="0.25">
      <c r="A114" s="34" t="s">
        <v>106</v>
      </c>
      <c r="B114" s="23"/>
      <c r="C114" s="35">
        <v>444</v>
      </c>
      <c r="D114" s="31">
        <f t="shared" si="7"/>
        <v>0</v>
      </c>
    </row>
    <row r="115" spans="1:8" ht="27.95" customHeight="1" x14ac:dyDescent="0.25">
      <c r="A115" s="34" t="s">
        <v>108</v>
      </c>
      <c r="B115" s="23"/>
      <c r="C115" s="35">
        <v>555</v>
      </c>
      <c r="D115" s="31">
        <f t="shared" si="7"/>
        <v>0</v>
      </c>
    </row>
    <row r="116" spans="1:8" ht="27.95" customHeight="1" x14ac:dyDescent="0.25">
      <c r="A116" s="34" t="s">
        <v>110</v>
      </c>
      <c r="B116" s="23"/>
      <c r="C116" s="35">
        <v>666</v>
      </c>
      <c r="D116" s="31">
        <f t="shared" si="7"/>
        <v>0</v>
      </c>
    </row>
    <row r="117" spans="1:8" ht="27.95" customHeight="1" x14ac:dyDescent="0.25">
      <c r="A117" s="34" t="s">
        <v>112</v>
      </c>
      <c r="B117" s="29"/>
      <c r="C117" s="35">
        <v>777</v>
      </c>
      <c r="D117" s="31">
        <f t="shared" si="7"/>
        <v>0</v>
      </c>
    </row>
    <row r="118" spans="1:8" ht="27.95" customHeight="1" x14ac:dyDescent="0.25">
      <c r="A118" s="28" t="s">
        <v>114</v>
      </c>
      <c r="B118" s="23"/>
      <c r="C118" s="30"/>
      <c r="D118" s="31">
        <f t="shared" si="7"/>
        <v>0</v>
      </c>
    </row>
    <row r="119" spans="1:8" ht="27.95" customHeight="1" x14ac:dyDescent="0.25">
      <c r="A119" s="28" t="s">
        <v>116</v>
      </c>
      <c r="B119" s="23"/>
      <c r="C119" s="39">
        <v>666</v>
      </c>
      <c r="D119" s="31">
        <f t="shared" si="7"/>
        <v>0</v>
      </c>
    </row>
    <row r="120" spans="1:8" ht="27.95" customHeight="1" thickBot="1" x14ac:dyDescent="0.3">
      <c r="A120" s="42" t="s">
        <v>118</v>
      </c>
      <c r="B120" s="23"/>
      <c r="C120" s="39">
        <v>666</v>
      </c>
      <c r="D120" s="31">
        <f t="shared" si="7"/>
        <v>0</v>
      </c>
    </row>
    <row r="121" spans="1:8" ht="27.95" customHeight="1" thickBot="1" x14ac:dyDescent="0.3">
      <c r="A121" s="42" t="s">
        <v>119</v>
      </c>
      <c r="B121" s="29"/>
      <c r="C121" s="30">
        <v>666</v>
      </c>
      <c r="D121" s="31">
        <f t="shared" si="7"/>
        <v>0</v>
      </c>
    </row>
    <row r="122" spans="1:8" ht="27.95" customHeight="1" thickBot="1" x14ac:dyDescent="0.3">
      <c r="A122" s="43" t="s">
        <v>121</v>
      </c>
      <c r="B122" s="29"/>
      <c r="C122" s="30">
        <v>666</v>
      </c>
      <c r="D122" s="31">
        <f t="shared" si="7"/>
        <v>0</v>
      </c>
    </row>
    <row r="123" spans="1:8" ht="27.95" customHeight="1" x14ac:dyDescent="0.25">
      <c r="A123" s="49" t="s">
        <v>122</v>
      </c>
      <c r="B123" s="23"/>
      <c r="C123" s="45"/>
      <c r="D123" s="35">
        <f>SUM(D111:D122)</f>
        <v>0</v>
      </c>
    </row>
    <row r="124" spans="1:8" ht="27.95" customHeight="1" x14ac:dyDescent="0.25">
      <c r="A124" s="50"/>
      <c r="B124" s="23"/>
      <c r="C124" s="35"/>
      <c r="D124" s="35"/>
    </row>
    <row r="125" spans="1:8" ht="27.95" customHeight="1" x14ac:dyDescent="0.25">
      <c r="A125" s="50" t="s">
        <v>128</v>
      </c>
      <c r="B125" s="23"/>
      <c r="C125" s="51">
        <v>4333333</v>
      </c>
      <c r="D125" s="51">
        <f>B125*C125</f>
        <v>0</v>
      </c>
      <c r="E125" s="63"/>
      <c r="F125" s="64"/>
      <c r="G125" s="64"/>
    </row>
    <row r="126" spans="1:8" ht="27.95" customHeight="1" x14ac:dyDescent="0.25">
      <c r="A126" s="50"/>
      <c r="B126" s="23"/>
      <c r="C126" s="35"/>
      <c r="D126" s="35"/>
      <c r="H126" s="12">
        <v>1</v>
      </c>
    </row>
    <row r="127" spans="1:8" ht="27.95" customHeight="1" x14ac:dyDescent="0.25">
      <c r="A127" s="50"/>
      <c r="B127" s="23"/>
      <c r="C127" s="52" t="s">
        <v>129</v>
      </c>
      <c r="D127" s="25">
        <f>(D18+D33+D48+D63+D78+D93+D108+D123+D125)</f>
        <v>74511</v>
      </c>
    </row>
    <row r="128" spans="1:8" ht="27.95" customHeight="1" x14ac:dyDescent="0.25">
      <c r="A128" s="50"/>
      <c r="B128" s="23"/>
      <c r="C128" s="53" t="s">
        <v>130</v>
      </c>
      <c r="D128" s="54">
        <f>(D127/1000)*1.035</f>
        <v>77.118884999999992</v>
      </c>
    </row>
    <row r="129" spans="1:4" ht="27.95" customHeight="1" x14ac:dyDescent="0.25">
      <c r="A129" s="50"/>
      <c r="B129" s="23"/>
      <c r="C129" s="53" t="s">
        <v>131</v>
      </c>
      <c r="D129" s="55">
        <f>(D127/1000)*1.05</f>
        <v>78.236549999999994</v>
      </c>
    </row>
    <row r="130" spans="1:4" ht="27.95" customHeight="1" x14ac:dyDescent="0.25">
      <c r="A130" s="50"/>
      <c r="B130" s="23"/>
      <c r="C130" s="25"/>
      <c r="D130" s="45"/>
    </row>
    <row r="131" spans="1:4" ht="27.95" customHeight="1" x14ac:dyDescent="0.25">
      <c r="B131" s="57"/>
      <c r="D131" s="58"/>
    </row>
    <row r="132" spans="1:4" ht="27.95" customHeight="1" x14ac:dyDescent="0.25"/>
  </sheetData>
  <mergeCells count="10">
    <mergeCell ref="C79:D79"/>
    <mergeCell ref="C94:D94"/>
    <mergeCell ref="C109:D109"/>
    <mergeCell ref="E125:G125"/>
    <mergeCell ref="A1:D1"/>
    <mergeCell ref="C4:D4"/>
    <mergeCell ref="C19:D19"/>
    <mergeCell ref="C34:D34"/>
    <mergeCell ref="C49:D49"/>
    <mergeCell ref="C64:D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2"/>
  <sheetViews>
    <sheetView topLeftCell="A111" zoomScale="80" zoomScaleNormal="80" workbookViewId="0">
      <selection activeCell="C126" sqref="C126"/>
    </sheetView>
  </sheetViews>
  <sheetFormatPr defaultRowHeight="15.75" x14ac:dyDescent="0.25"/>
  <cols>
    <col min="1" max="1" width="37" style="56" customWidth="1"/>
    <col min="2" max="2" width="15.28515625" style="14" customWidth="1"/>
    <col min="3" max="3" width="34.140625" style="56" bestFit="1" customWidth="1"/>
    <col min="4" max="4" width="16.42578125" style="59" customWidth="1"/>
    <col min="5" max="5" width="12.28515625" style="12" bestFit="1" customWidth="1"/>
    <col min="6" max="6" width="9.140625" style="12"/>
    <col min="7" max="7" width="7.85546875" style="12" customWidth="1"/>
    <col min="8" max="8" width="18.7109375" style="12" customWidth="1"/>
    <col min="9" max="9" width="17.42578125" style="12" customWidth="1"/>
    <col min="10" max="10" width="14.42578125" style="12" customWidth="1"/>
    <col min="11" max="11" width="20.7109375" style="12" customWidth="1"/>
    <col min="12" max="12" width="22.85546875" style="12" customWidth="1"/>
    <col min="13" max="13" width="20.42578125" style="12" customWidth="1"/>
    <col min="14" max="256" width="9.140625" style="12"/>
    <col min="257" max="257" width="37" style="12" customWidth="1"/>
    <col min="258" max="258" width="15.28515625" style="12" customWidth="1"/>
    <col min="259" max="259" width="34.140625" style="12" bestFit="1" customWidth="1"/>
    <col min="260" max="260" width="16.42578125" style="12" customWidth="1"/>
    <col min="261" max="261" width="12.28515625" style="12" bestFit="1" customWidth="1"/>
    <col min="262" max="512" width="9.140625" style="12"/>
    <col min="513" max="513" width="37" style="12" customWidth="1"/>
    <col min="514" max="514" width="15.28515625" style="12" customWidth="1"/>
    <col min="515" max="515" width="34.140625" style="12" bestFit="1" customWidth="1"/>
    <col min="516" max="516" width="16.42578125" style="12" customWidth="1"/>
    <col min="517" max="517" width="12.28515625" style="12" bestFit="1" customWidth="1"/>
    <col min="518" max="768" width="9.140625" style="12"/>
    <col min="769" max="769" width="37" style="12" customWidth="1"/>
    <col min="770" max="770" width="15.28515625" style="12" customWidth="1"/>
    <col min="771" max="771" width="34.140625" style="12" bestFit="1" customWidth="1"/>
    <col min="772" max="772" width="16.42578125" style="12" customWidth="1"/>
    <col min="773" max="773" width="12.28515625" style="12" bestFit="1" customWidth="1"/>
    <col min="774" max="1024" width="9.140625" style="12"/>
    <col min="1025" max="1025" width="37" style="12" customWidth="1"/>
    <col min="1026" max="1026" width="15.28515625" style="12" customWidth="1"/>
    <col min="1027" max="1027" width="34.140625" style="12" bestFit="1" customWidth="1"/>
    <col min="1028" max="1028" width="16.42578125" style="12" customWidth="1"/>
    <col min="1029" max="1029" width="12.28515625" style="12" bestFit="1" customWidth="1"/>
    <col min="1030" max="1280" width="9.140625" style="12"/>
    <col min="1281" max="1281" width="37" style="12" customWidth="1"/>
    <col min="1282" max="1282" width="15.28515625" style="12" customWidth="1"/>
    <col min="1283" max="1283" width="34.140625" style="12" bestFit="1" customWidth="1"/>
    <col min="1284" max="1284" width="16.42578125" style="12" customWidth="1"/>
    <col min="1285" max="1285" width="12.28515625" style="12" bestFit="1" customWidth="1"/>
    <col min="1286" max="1536" width="9.140625" style="12"/>
    <col min="1537" max="1537" width="37" style="12" customWidth="1"/>
    <col min="1538" max="1538" width="15.28515625" style="12" customWidth="1"/>
    <col min="1539" max="1539" width="34.140625" style="12" bestFit="1" customWidth="1"/>
    <col min="1540" max="1540" width="16.42578125" style="12" customWidth="1"/>
    <col min="1541" max="1541" width="12.28515625" style="12" bestFit="1" customWidth="1"/>
    <col min="1542" max="1792" width="9.140625" style="12"/>
    <col min="1793" max="1793" width="37" style="12" customWidth="1"/>
    <col min="1794" max="1794" width="15.28515625" style="12" customWidth="1"/>
    <col min="1795" max="1795" width="34.140625" style="12" bestFit="1" customWidth="1"/>
    <col min="1796" max="1796" width="16.42578125" style="12" customWidth="1"/>
    <col min="1797" max="1797" width="12.28515625" style="12" bestFit="1" customWidth="1"/>
    <col min="1798" max="2048" width="9.140625" style="12"/>
    <col min="2049" max="2049" width="37" style="12" customWidth="1"/>
    <col min="2050" max="2050" width="15.28515625" style="12" customWidth="1"/>
    <col min="2051" max="2051" width="34.140625" style="12" bestFit="1" customWidth="1"/>
    <col min="2052" max="2052" width="16.42578125" style="12" customWidth="1"/>
    <col min="2053" max="2053" width="12.28515625" style="12" bestFit="1" customWidth="1"/>
    <col min="2054" max="2304" width="9.140625" style="12"/>
    <col min="2305" max="2305" width="37" style="12" customWidth="1"/>
    <col min="2306" max="2306" width="15.28515625" style="12" customWidth="1"/>
    <col min="2307" max="2307" width="34.140625" style="12" bestFit="1" customWidth="1"/>
    <col min="2308" max="2308" width="16.42578125" style="12" customWidth="1"/>
    <col min="2309" max="2309" width="12.28515625" style="12" bestFit="1" customWidth="1"/>
    <col min="2310" max="2560" width="9.140625" style="12"/>
    <col min="2561" max="2561" width="37" style="12" customWidth="1"/>
    <col min="2562" max="2562" width="15.28515625" style="12" customWidth="1"/>
    <col min="2563" max="2563" width="34.140625" style="12" bestFit="1" customWidth="1"/>
    <col min="2564" max="2564" width="16.42578125" style="12" customWidth="1"/>
    <col min="2565" max="2565" width="12.28515625" style="12" bestFit="1" customWidth="1"/>
    <col min="2566" max="2816" width="9.140625" style="12"/>
    <col min="2817" max="2817" width="37" style="12" customWidth="1"/>
    <col min="2818" max="2818" width="15.28515625" style="12" customWidth="1"/>
    <col min="2819" max="2819" width="34.140625" style="12" bestFit="1" customWidth="1"/>
    <col min="2820" max="2820" width="16.42578125" style="12" customWidth="1"/>
    <col min="2821" max="2821" width="12.28515625" style="12" bestFit="1" customWidth="1"/>
    <col min="2822" max="3072" width="9.140625" style="12"/>
    <col min="3073" max="3073" width="37" style="12" customWidth="1"/>
    <col min="3074" max="3074" width="15.28515625" style="12" customWidth="1"/>
    <col min="3075" max="3075" width="34.140625" style="12" bestFit="1" customWidth="1"/>
    <col min="3076" max="3076" width="16.42578125" style="12" customWidth="1"/>
    <col min="3077" max="3077" width="12.28515625" style="12" bestFit="1" customWidth="1"/>
    <col min="3078" max="3328" width="9.140625" style="12"/>
    <col min="3329" max="3329" width="37" style="12" customWidth="1"/>
    <col min="3330" max="3330" width="15.28515625" style="12" customWidth="1"/>
    <col min="3331" max="3331" width="34.140625" style="12" bestFit="1" customWidth="1"/>
    <col min="3332" max="3332" width="16.42578125" style="12" customWidth="1"/>
    <col min="3333" max="3333" width="12.28515625" style="12" bestFit="1" customWidth="1"/>
    <col min="3334" max="3584" width="9.140625" style="12"/>
    <col min="3585" max="3585" width="37" style="12" customWidth="1"/>
    <col min="3586" max="3586" width="15.28515625" style="12" customWidth="1"/>
    <col min="3587" max="3587" width="34.140625" style="12" bestFit="1" customWidth="1"/>
    <col min="3588" max="3588" width="16.42578125" style="12" customWidth="1"/>
    <col min="3589" max="3589" width="12.28515625" style="12" bestFit="1" customWidth="1"/>
    <col min="3590" max="3840" width="9.140625" style="12"/>
    <col min="3841" max="3841" width="37" style="12" customWidth="1"/>
    <col min="3842" max="3842" width="15.28515625" style="12" customWidth="1"/>
    <col min="3843" max="3843" width="34.140625" style="12" bestFit="1" customWidth="1"/>
    <col min="3844" max="3844" width="16.42578125" style="12" customWidth="1"/>
    <col min="3845" max="3845" width="12.28515625" style="12" bestFit="1" customWidth="1"/>
    <col min="3846" max="4096" width="9.140625" style="12"/>
    <col min="4097" max="4097" width="37" style="12" customWidth="1"/>
    <col min="4098" max="4098" width="15.28515625" style="12" customWidth="1"/>
    <col min="4099" max="4099" width="34.140625" style="12" bestFit="1" customWidth="1"/>
    <col min="4100" max="4100" width="16.42578125" style="12" customWidth="1"/>
    <col min="4101" max="4101" width="12.28515625" style="12" bestFit="1" customWidth="1"/>
    <col min="4102" max="4352" width="9.140625" style="12"/>
    <col min="4353" max="4353" width="37" style="12" customWidth="1"/>
    <col min="4354" max="4354" width="15.28515625" style="12" customWidth="1"/>
    <col min="4355" max="4355" width="34.140625" style="12" bestFit="1" customWidth="1"/>
    <col min="4356" max="4356" width="16.42578125" style="12" customWidth="1"/>
    <col min="4357" max="4357" width="12.28515625" style="12" bestFit="1" customWidth="1"/>
    <col min="4358" max="4608" width="9.140625" style="12"/>
    <col min="4609" max="4609" width="37" style="12" customWidth="1"/>
    <col min="4610" max="4610" width="15.28515625" style="12" customWidth="1"/>
    <col min="4611" max="4611" width="34.140625" style="12" bestFit="1" customWidth="1"/>
    <col min="4612" max="4612" width="16.42578125" style="12" customWidth="1"/>
    <col min="4613" max="4613" width="12.28515625" style="12" bestFit="1" customWidth="1"/>
    <col min="4614" max="4864" width="9.140625" style="12"/>
    <col min="4865" max="4865" width="37" style="12" customWidth="1"/>
    <col min="4866" max="4866" width="15.28515625" style="12" customWidth="1"/>
    <col min="4867" max="4867" width="34.140625" style="12" bestFit="1" customWidth="1"/>
    <col min="4868" max="4868" width="16.42578125" style="12" customWidth="1"/>
    <col min="4869" max="4869" width="12.28515625" style="12" bestFit="1" customWidth="1"/>
    <col min="4870" max="5120" width="9.140625" style="12"/>
    <col min="5121" max="5121" width="37" style="12" customWidth="1"/>
    <col min="5122" max="5122" width="15.28515625" style="12" customWidth="1"/>
    <col min="5123" max="5123" width="34.140625" style="12" bestFit="1" customWidth="1"/>
    <col min="5124" max="5124" width="16.42578125" style="12" customWidth="1"/>
    <col min="5125" max="5125" width="12.28515625" style="12" bestFit="1" customWidth="1"/>
    <col min="5126" max="5376" width="9.140625" style="12"/>
    <col min="5377" max="5377" width="37" style="12" customWidth="1"/>
    <col min="5378" max="5378" width="15.28515625" style="12" customWidth="1"/>
    <col min="5379" max="5379" width="34.140625" style="12" bestFit="1" customWidth="1"/>
    <col min="5380" max="5380" width="16.42578125" style="12" customWidth="1"/>
    <col min="5381" max="5381" width="12.28515625" style="12" bestFit="1" customWidth="1"/>
    <col min="5382" max="5632" width="9.140625" style="12"/>
    <col min="5633" max="5633" width="37" style="12" customWidth="1"/>
    <col min="5634" max="5634" width="15.28515625" style="12" customWidth="1"/>
    <col min="5635" max="5635" width="34.140625" style="12" bestFit="1" customWidth="1"/>
    <col min="5636" max="5636" width="16.42578125" style="12" customWidth="1"/>
    <col min="5637" max="5637" width="12.28515625" style="12" bestFit="1" customWidth="1"/>
    <col min="5638" max="5888" width="9.140625" style="12"/>
    <col min="5889" max="5889" width="37" style="12" customWidth="1"/>
    <col min="5890" max="5890" width="15.28515625" style="12" customWidth="1"/>
    <col min="5891" max="5891" width="34.140625" style="12" bestFit="1" customWidth="1"/>
    <col min="5892" max="5892" width="16.42578125" style="12" customWidth="1"/>
    <col min="5893" max="5893" width="12.28515625" style="12" bestFit="1" customWidth="1"/>
    <col min="5894" max="6144" width="9.140625" style="12"/>
    <col min="6145" max="6145" width="37" style="12" customWidth="1"/>
    <col min="6146" max="6146" width="15.28515625" style="12" customWidth="1"/>
    <col min="6147" max="6147" width="34.140625" style="12" bestFit="1" customWidth="1"/>
    <col min="6148" max="6148" width="16.42578125" style="12" customWidth="1"/>
    <col min="6149" max="6149" width="12.28515625" style="12" bestFit="1" customWidth="1"/>
    <col min="6150" max="6400" width="9.140625" style="12"/>
    <col min="6401" max="6401" width="37" style="12" customWidth="1"/>
    <col min="6402" max="6402" width="15.28515625" style="12" customWidth="1"/>
    <col min="6403" max="6403" width="34.140625" style="12" bestFit="1" customWidth="1"/>
    <col min="6404" max="6404" width="16.42578125" style="12" customWidth="1"/>
    <col min="6405" max="6405" width="12.28515625" style="12" bestFit="1" customWidth="1"/>
    <col min="6406" max="6656" width="9.140625" style="12"/>
    <col min="6657" max="6657" width="37" style="12" customWidth="1"/>
    <col min="6658" max="6658" width="15.28515625" style="12" customWidth="1"/>
    <col min="6659" max="6659" width="34.140625" style="12" bestFit="1" customWidth="1"/>
    <col min="6660" max="6660" width="16.42578125" style="12" customWidth="1"/>
    <col min="6661" max="6661" width="12.28515625" style="12" bestFit="1" customWidth="1"/>
    <col min="6662" max="6912" width="9.140625" style="12"/>
    <col min="6913" max="6913" width="37" style="12" customWidth="1"/>
    <col min="6914" max="6914" width="15.28515625" style="12" customWidth="1"/>
    <col min="6915" max="6915" width="34.140625" style="12" bestFit="1" customWidth="1"/>
    <col min="6916" max="6916" width="16.42578125" style="12" customWidth="1"/>
    <col min="6917" max="6917" width="12.28515625" style="12" bestFit="1" customWidth="1"/>
    <col min="6918" max="7168" width="9.140625" style="12"/>
    <col min="7169" max="7169" width="37" style="12" customWidth="1"/>
    <col min="7170" max="7170" width="15.28515625" style="12" customWidth="1"/>
    <col min="7171" max="7171" width="34.140625" style="12" bestFit="1" customWidth="1"/>
    <col min="7172" max="7172" width="16.42578125" style="12" customWidth="1"/>
    <col min="7173" max="7173" width="12.28515625" style="12" bestFit="1" customWidth="1"/>
    <col min="7174" max="7424" width="9.140625" style="12"/>
    <col min="7425" max="7425" width="37" style="12" customWidth="1"/>
    <col min="7426" max="7426" width="15.28515625" style="12" customWidth="1"/>
    <col min="7427" max="7427" width="34.140625" style="12" bestFit="1" customWidth="1"/>
    <col min="7428" max="7428" width="16.42578125" style="12" customWidth="1"/>
    <col min="7429" max="7429" width="12.28515625" style="12" bestFit="1" customWidth="1"/>
    <col min="7430" max="7680" width="9.140625" style="12"/>
    <col min="7681" max="7681" width="37" style="12" customWidth="1"/>
    <col min="7682" max="7682" width="15.28515625" style="12" customWidth="1"/>
    <col min="7683" max="7683" width="34.140625" style="12" bestFit="1" customWidth="1"/>
    <col min="7684" max="7684" width="16.42578125" style="12" customWidth="1"/>
    <col min="7685" max="7685" width="12.28515625" style="12" bestFit="1" customWidth="1"/>
    <col min="7686" max="7936" width="9.140625" style="12"/>
    <col min="7937" max="7937" width="37" style="12" customWidth="1"/>
    <col min="7938" max="7938" width="15.28515625" style="12" customWidth="1"/>
    <col min="7939" max="7939" width="34.140625" style="12" bestFit="1" customWidth="1"/>
    <col min="7940" max="7940" width="16.42578125" style="12" customWidth="1"/>
    <col min="7941" max="7941" width="12.28515625" style="12" bestFit="1" customWidth="1"/>
    <col min="7942" max="8192" width="9.140625" style="12"/>
    <col min="8193" max="8193" width="37" style="12" customWidth="1"/>
    <col min="8194" max="8194" width="15.28515625" style="12" customWidth="1"/>
    <col min="8195" max="8195" width="34.140625" style="12" bestFit="1" customWidth="1"/>
    <col min="8196" max="8196" width="16.42578125" style="12" customWidth="1"/>
    <col min="8197" max="8197" width="12.28515625" style="12" bestFit="1" customWidth="1"/>
    <col min="8198" max="8448" width="9.140625" style="12"/>
    <col min="8449" max="8449" width="37" style="12" customWidth="1"/>
    <col min="8450" max="8450" width="15.28515625" style="12" customWidth="1"/>
    <col min="8451" max="8451" width="34.140625" style="12" bestFit="1" customWidth="1"/>
    <col min="8452" max="8452" width="16.42578125" style="12" customWidth="1"/>
    <col min="8453" max="8453" width="12.28515625" style="12" bestFit="1" customWidth="1"/>
    <col min="8454" max="8704" width="9.140625" style="12"/>
    <col min="8705" max="8705" width="37" style="12" customWidth="1"/>
    <col min="8706" max="8706" width="15.28515625" style="12" customWidth="1"/>
    <col min="8707" max="8707" width="34.140625" style="12" bestFit="1" customWidth="1"/>
    <col min="8708" max="8708" width="16.42578125" style="12" customWidth="1"/>
    <col min="8709" max="8709" width="12.28515625" style="12" bestFit="1" customWidth="1"/>
    <col min="8710" max="8960" width="9.140625" style="12"/>
    <col min="8961" max="8961" width="37" style="12" customWidth="1"/>
    <col min="8962" max="8962" width="15.28515625" style="12" customWidth="1"/>
    <col min="8963" max="8963" width="34.140625" style="12" bestFit="1" customWidth="1"/>
    <col min="8964" max="8964" width="16.42578125" style="12" customWidth="1"/>
    <col min="8965" max="8965" width="12.28515625" style="12" bestFit="1" customWidth="1"/>
    <col min="8966" max="9216" width="9.140625" style="12"/>
    <col min="9217" max="9217" width="37" style="12" customWidth="1"/>
    <col min="9218" max="9218" width="15.28515625" style="12" customWidth="1"/>
    <col min="9219" max="9219" width="34.140625" style="12" bestFit="1" customWidth="1"/>
    <col min="9220" max="9220" width="16.42578125" style="12" customWidth="1"/>
    <col min="9221" max="9221" width="12.28515625" style="12" bestFit="1" customWidth="1"/>
    <col min="9222" max="9472" width="9.140625" style="12"/>
    <col min="9473" max="9473" width="37" style="12" customWidth="1"/>
    <col min="9474" max="9474" width="15.28515625" style="12" customWidth="1"/>
    <col min="9475" max="9475" width="34.140625" style="12" bestFit="1" customWidth="1"/>
    <col min="9476" max="9476" width="16.42578125" style="12" customWidth="1"/>
    <col min="9477" max="9477" width="12.28515625" style="12" bestFit="1" customWidth="1"/>
    <col min="9478" max="9728" width="9.140625" style="12"/>
    <col min="9729" max="9729" width="37" style="12" customWidth="1"/>
    <col min="9730" max="9730" width="15.28515625" style="12" customWidth="1"/>
    <col min="9731" max="9731" width="34.140625" style="12" bestFit="1" customWidth="1"/>
    <col min="9732" max="9732" width="16.42578125" style="12" customWidth="1"/>
    <col min="9733" max="9733" width="12.28515625" style="12" bestFit="1" customWidth="1"/>
    <col min="9734" max="9984" width="9.140625" style="12"/>
    <col min="9985" max="9985" width="37" style="12" customWidth="1"/>
    <col min="9986" max="9986" width="15.28515625" style="12" customWidth="1"/>
    <col min="9987" max="9987" width="34.140625" style="12" bestFit="1" customWidth="1"/>
    <col min="9988" max="9988" width="16.42578125" style="12" customWidth="1"/>
    <col min="9989" max="9989" width="12.28515625" style="12" bestFit="1" customWidth="1"/>
    <col min="9990" max="10240" width="9.140625" style="12"/>
    <col min="10241" max="10241" width="37" style="12" customWidth="1"/>
    <col min="10242" max="10242" width="15.28515625" style="12" customWidth="1"/>
    <col min="10243" max="10243" width="34.140625" style="12" bestFit="1" customWidth="1"/>
    <col min="10244" max="10244" width="16.42578125" style="12" customWidth="1"/>
    <col min="10245" max="10245" width="12.28515625" style="12" bestFit="1" customWidth="1"/>
    <col min="10246" max="10496" width="9.140625" style="12"/>
    <col min="10497" max="10497" width="37" style="12" customWidth="1"/>
    <col min="10498" max="10498" width="15.28515625" style="12" customWidth="1"/>
    <col min="10499" max="10499" width="34.140625" style="12" bestFit="1" customWidth="1"/>
    <col min="10500" max="10500" width="16.42578125" style="12" customWidth="1"/>
    <col min="10501" max="10501" width="12.28515625" style="12" bestFit="1" customWidth="1"/>
    <col min="10502" max="10752" width="9.140625" style="12"/>
    <col min="10753" max="10753" width="37" style="12" customWidth="1"/>
    <col min="10754" max="10754" width="15.28515625" style="12" customWidth="1"/>
    <col min="10755" max="10755" width="34.140625" style="12" bestFit="1" customWidth="1"/>
    <col min="10756" max="10756" width="16.42578125" style="12" customWidth="1"/>
    <col min="10757" max="10757" width="12.28515625" style="12" bestFit="1" customWidth="1"/>
    <col min="10758" max="11008" width="9.140625" style="12"/>
    <col min="11009" max="11009" width="37" style="12" customWidth="1"/>
    <col min="11010" max="11010" width="15.28515625" style="12" customWidth="1"/>
    <col min="11011" max="11011" width="34.140625" style="12" bestFit="1" customWidth="1"/>
    <col min="11012" max="11012" width="16.42578125" style="12" customWidth="1"/>
    <col min="11013" max="11013" width="12.28515625" style="12" bestFit="1" customWidth="1"/>
    <col min="11014" max="11264" width="9.140625" style="12"/>
    <col min="11265" max="11265" width="37" style="12" customWidth="1"/>
    <col min="11266" max="11266" width="15.28515625" style="12" customWidth="1"/>
    <col min="11267" max="11267" width="34.140625" style="12" bestFit="1" customWidth="1"/>
    <col min="11268" max="11268" width="16.42578125" style="12" customWidth="1"/>
    <col min="11269" max="11269" width="12.28515625" style="12" bestFit="1" customWidth="1"/>
    <col min="11270" max="11520" width="9.140625" style="12"/>
    <col min="11521" max="11521" width="37" style="12" customWidth="1"/>
    <col min="11522" max="11522" width="15.28515625" style="12" customWidth="1"/>
    <col min="11523" max="11523" width="34.140625" style="12" bestFit="1" customWidth="1"/>
    <col min="11524" max="11524" width="16.42578125" style="12" customWidth="1"/>
    <col min="11525" max="11525" width="12.28515625" style="12" bestFit="1" customWidth="1"/>
    <col min="11526" max="11776" width="9.140625" style="12"/>
    <col min="11777" max="11777" width="37" style="12" customWidth="1"/>
    <col min="11778" max="11778" width="15.28515625" style="12" customWidth="1"/>
    <col min="11779" max="11779" width="34.140625" style="12" bestFit="1" customWidth="1"/>
    <col min="11780" max="11780" width="16.42578125" style="12" customWidth="1"/>
    <col min="11781" max="11781" width="12.28515625" style="12" bestFit="1" customWidth="1"/>
    <col min="11782" max="12032" width="9.140625" style="12"/>
    <col min="12033" max="12033" width="37" style="12" customWidth="1"/>
    <col min="12034" max="12034" width="15.28515625" style="12" customWidth="1"/>
    <col min="12035" max="12035" width="34.140625" style="12" bestFit="1" customWidth="1"/>
    <col min="12036" max="12036" width="16.42578125" style="12" customWidth="1"/>
    <col min="12037" max="12037" width="12.28515625" style="12" bestFit="1" customWidth="1"/>
    <col min="12038" max="12288" width="9.140625" style="12"/>
    <col min="12289" max="12289" width="37" style="12" customWidth="1"/>
    <col min="12290" max="12290" width="15.28515625" style="12" customWidth="1"/>
    <col min="12291" max="12291" width="34.140625" style="12" bestFit="1" customWidth="1"/>
    <col min="12292" max="12292" width="16.42578125" style="12" customWidth="1"/>
    <col min="12293" max="12293" width="12.28515625" style="12" bestFit="1" customWidth="1"/>
    <col min="12294" max="12544" width="9.140625" style="12"/>
    <col min="12545" max="12545" width="37" style="12" customWidth="1"/>
    <col min="12546" max="12546" width="15.28515625" style="12" customWidth="1"/>
    <col min="12547" max="12547" width="34.140625" style="12" bestFit="1" customWidth="1"/>
    <col min="12548" max="12548" width="16.42578125" style="12" customWidth="1"/>
    <col min="12549" max="12549" width="12.28515625" style="12" bestFit="1" customWidth="1"/>
    <col min="12550" max="12800" width="9.140625" style="12"/>
    <col min="12801" max="12801" width="37" style="12" customWidth="1"/>
    <col min="12802" max="12802" width="15.28515625" style="12" customWidth="1"/>
    <col min="12803" max="12803" width="34.140625" style="12" bestFit="1" customWidth="1"/>
    <col min="12804" max="12804" width="16.42578125" style="12" customWidth="1"/>
    <col min="12805" max="12805" width="12.28515625" style="12" bestFit="1" customWidth="1"/>
    <col min="12806" max="13056" width="9.140625" style="12"/>
    <col min="13057" max="13057" width="37" style="12" customWidth="1"/>
    <col min="13058" max="13058" width="15.28515625" style="12" customWidth="1"/>
    <col min="13059" max="13059" width="34.140625" style="12" bestFit="1" customWidth="1"/>
    <col min="13060" max="13060" width="16.42578125" style="12" customWidth="1"/>
    <col min="13061" max="13061" width="12.28515625" style="12" bestFit="1" customWidth="1"/>
    <col min="13062" max="13312" width="9.140625" style="12"/>
    <col min="13313" max="13313" width="37" style="12" customWidth="1"/>
    <col min="13314" max="13314" width="15.28515625" style="12" customWidth="1"/>
    <col min="13315" max="13315" width="34.140625" style="12" bestFit="1" customWidth="1"/>
    <col min="13316" max="13316" width="16.42578125" style="12" customWidth="1"/>
    <col min="13317" max="13317" width="12.28515625" style="12" bestFit="1" customWidth="1"/>
    <col min="13318" max="13568" width="9.140625" style="12"/>
    <col min="13569" max="13569" width="37" style="12" customWidth="1"/>
    <col min="13570" max="13570" width="15.28515625" style="12" customWidth="1"/>
    <col min="13571" max="13571" width="34.140625" style="12" bestFit="1" customWidth="1"/>
    <col min="13572" max="13572" width="16.42578125" style="12" customWidth="1"/>
    <col min="13573" max="13573" width="12.28515625" style="12" bestFit="1" customWidth="1"/>
    <col min="13574" max="13824" width="9.140625" style="12"/>
    <col min="13825" max="13825" width="37" style="12" customWidth="1"/>
    <col min="13826" max="13826" width="15.28515625" style="12" customWidth="1"/>
    <col min="13827" max="13827" width="34.140625" style="12" bestFit="1" customWidth="1"/>
    <col min="13828" max="13828" width="16.42578125" style="12" customWidth="1"/>
    <col min="13829" max="13829" width="12.28515625" style="12" bestFit="1" customWidth="1"/>
    <col min="13830" max="14080" width="9.140625" style="12"/>
    <col min="14081" max="14081" width="37" style="12" customWidth="1"/>
    <col min="14082" max="14082" width="15.28515625" style="12" customWidth="1"/>
    <col min="14083" max="14083" width="34.140625" style="12" bestFit="1" customWidth="1"/>
    <col min="14084" max="14084" width="16.42578125" style="12" customWidth="1"/>
    <col min="14085" max="14085" width="12.28515625" style="12" bestFit="1" customWidth="1"/>
    <col min="14086" max="14336" width="9.140625" style="12"/>
    <col min="14337" max="14337" width="37" style="12" customWidth="1"/>
    <col min="14338" max="14338" width="15.28515625" style="12" customWidth="1"/>
    <col min="14339" max="14339" width="34.140625" style="12" bestFit="1" customWidth="1"/>
    <col min="14340" max="14340" width="16.42578125" style="12" customWidth="1"/>
    <col min="14341" max="14341" width="12.28515625" style="12" bestFit="1" customWidth="1"/>
    <col min="14342" max="14592" width="9.140625" style="12"/>
    <col min="14593" max="14593" width="37" style="12" customWidth="1"/>
    <col min="14594" max="14594" width="15.28515625" style="12" customWidth="1"/>
    <col min="14595" max="14595" width="34.140625" style="12" bestFit="1" customWidth="1"/>
    <col min="14596" max="14596" width="16.42578125" style="12" customWidth="1"/>
    <col min="14597" max="14597" width="12.28515625" style="12" bestFit="1" customWidth="1"/>
    <col min="14598" max="14848" width="9.140625" style="12"/>
    <col min="14849" max="14849" width="37" style="12" customWidth="1"/>
    <col min="14850" max="14850" width="15.28515625" style="12" customWidth="1"/>
    <col min="14851" max="14851" width="34.140625" style="12" bestFit="1" customWidth="1"/>
    <col min="14852" max="14852" width="16.42578125" style="12" customWidth="1"/>
    <col min="14853" max="14853" width="12.28515625" style="12" bestFit="1" customWidth="1"/>
    <col min="14854" max="15104" width="9.140625" style="12"/>
    <col min="15105" max="15105" width="37" style="12" customWidth="1"/>
    <col min="15106" max="15106" width="15.28515625" style="12" customWidth="1"/>
    <col min="15107" max="15107" width="34.140625" style="12" bestFit="1" customWidth="1"/>
    <col min="15108" max="15108" width="16.42578125" style="12" customWidth="1"/>
    <col min="15109" max="15109" width="12.28515625" style="12" bestFit="1" customWidth="1"/>
    <col min="15110" max="15360" width="9.140625" style="12"/>
    <col min="15361" max="15361" width="37" style="12" customWidth="1"/>
    <col min="15362" max="15362" width="15.28515625" style="12" customWidth="1"/>
    <col min="15363" max="15363" width="34.140625" style="12" bestFit="1" customWidth="1"/>
    <col min="15364" max="15364" width="16.42578125" style="12" customWidth="1"/>
    <col min="15365" max="15365" width="12.28515625" style="12" bestFit="1" customWidth="1"/>
    <col min="15366" max="15616" width="9.140625" style="12"/>
    <col min="15617" max="15617" width="37" style="12" customWidth="1"/>
    <col min="15618" max="15618" width="15.28515625" style="12" customWidth="1"/>
    <col min="15619" max="15619" width="34.140625" style="12" bestFit="1" customWidth="1"/>
    <col min="15620" max="15620" width="16.42578125" style="12" customWidth="1"/>
    <col min="15621" max="15621" width="12.28515625" style="12" bestFit="1" customWidth="1"/>
    <col min="15622" max="15872" width="9.140625" style="12"/>
    <col min="15873" max="15873" width="37" style="12" customWidth="1"/>
    <col min="15874" max="15874" width="15.28515625" style="12" customWidth="1"/>
    <col min="15875" max="15875" width="34.140625" style="12" bestFit="1" customWidth="1"/>
    <col min="15876" max="15876" width="16.42578125" style="12" customWidth="1"/>
    <col min="15877" max="15877" width="12.28515625" style="12" bestFit="1" customWidth="1"/>
    <col min="15878" max="16128" width="9.140625" style="12"/>
    <col min="16129" max="16129" width="37" style="12" customWidth="1"/>
    <col min="16130" max="16130" width="15.28515625" style="12" customWidth="1"/>
    <col min="16131" max="16131" width="34.140625" style="12" bestFit="1" customWidth="1"/>
    <col min="16132" max="16132" width="16.42578125" style="12" customWidth="1"/>
    <col min="16133" max="16133" width="12.28515625" style="12" bestFit="1" customWidth="1"/>
    <col min="16134" max="16384" width="9.140625" style="12"/>
  </cols>
  <sheetData>
    <row r="1" spans="1:12" ht="43.5" customHeight="1" thickBot="1" x14ac:dyDescent="0.3">
      <c r="A1" s="65" t="s">
        <v>93</v>
      </c>
      <c r="B1" s="65"/>
      <c r="C1" s="65"/>
      <c r="D1" s="65"/>
    </row>
    <row r="2" spans="1:12" ht="24.95" customHeight="1" x14ac:dyDescent="0.25">
      <c r="A2" s="13"/>
      <c r="C2" s="15" t="s">
        <v>94</v>
      </c>
      <c r="D2" s="16" t="s">
        <v>95</v>
      </c>
    </row>
    <row r="3" spans="1:12" ht="24.95" customHeight="1" thickBot="1" x14ac:dyDescent="0.3">
      <c r="A3" s="17"/>
      <c r="B3" s="18"/>
      <c r="C3" s="19"/>
      <c r="D3" s="19"/>
    </row>
    <row r="4" spans="1:12" ht="24.95" customHeight="1" thickBot="1" x14ac:dyDescent="0.3">
      <c r="A4" s="20" t="s">
        <v>96</v>
      </c>
      <c r="B4" s="21"/>
      <c r="C4" s="66" t="s">
        <v>96</v>
      </c>
      <c r="D4" s="66"/>
      <c r="H4"/>
      <c r="I4"/>
    </row>
    <row r="5" spans="1:12" ht="27.95" customHeight="1" x14ac:dyDescent="0.25">
      <c r="A5" s="22" t="s">
        <v>97</v>
      </c>
      <c r="B5" s="23"/>
      <c r="C5" s="24" t="s">
        <v>98</v>
      </c>
      <c r="D5" s="25" t="s">
        <v>99</v>
      </c>
      <c r="H5" s="26" t="s">
        <v>96</v>
      </c>
      <c r="I5" s="27">
        <f>B16</f>
        <v>23</v>
      </c>
    </row>
    <row r="6" spans="1:12" ht="27.95" customHeight="1" x14ac:dyDescent="0.25">
      <c r="A6" s="28" t="s">
        <v>100</v>
      </c>
      <c r="B6" s="29"/>
      <c r="C6" s="30">
        <v>111</v>
      </c>
      <c r="D6" s="31">
        <f t="shared" ref="D6:D17" si="0">B6*C6</f>
        <v>0</v>
      </c>
      <c r="H6" s="32" t="s">
        <v>101</v>
      </c>
      <c r="I6" s="33">
        <f>B31</f>
        <v>1</v>
      </c>
    </row>
    <row r="7" spans="1:12" ht="27.95" customHeight="1" x14ac:dyDescent="0.25">
      <c r="A7" s="34" t="s">
        <v>102</v>
      </c>
      <c r="B7" s="29"/>
      <c r="C7" s="35">
        <v>222</v>
      </c>
      <c r="D7" s="31">
        <f t="shared" si="0"/>
        <v>0</v>
      </c>
      <c r="H7" s="32" t="s">
        <v>103</v>
      </c>
      <c r="I7" s="33">
        <f>B46</f>
        <v>4</v>
      </c>
    </row>
    <row r="8" spans="1:12" ht="27.95" customHeight="1" x14ac:dyDescent="0.25">
      <c r="A8" s="34" t="s">
        <v>104</v>
      </c>
      <c r="B8" s="29"/>
      <c r="C8" s="35">
        <v>333</v>
      </c>
      <c r="D8" s="31">
        <f t="shared" si="0"/>
        <v>0</v>
      </c>
      <c r="H8" s="32" t="s">
        <v>105</v>
      </c>
      <c r="I8" s="33">
        <f>B61</f>
        <v>1</v>
      </c>
    </row>
    <row r="9" spans="1:12" ht="27.95" customHeight="1" x14ac:dyDescent="0.25">
      <c r="A9" s="34" t="s">
        <v>106</v>
      </c>
      <c r="B9" s="29"/>
      <c r="C9" s="35">
        <v>444</v>
      </c>
      <c r="D9" s="31">
        <f t="shared" si="0"/>
        <v>0</v>
      </c>
      <c r="H9" s="32" t="s">
        <v>107</v>
      </c>
      <c r="I9" s="33">
        <f>B76</f>
        <v>3</v>
      </c>
    </row>
    <row r="10" spans="1:12" ht="27.95" customHeight="1" x14ac:dyDescent="0.25">
      <c r="A10" s="34" t="s">
        <v>108</v>
      </c>
      <c r="B10" s="29"/>
      <c r="C10" s="35">
        <v>555</v>
      </c>
      <c r="D10" s="31">
        <f t="shared" si="0"/>
        <v>0</v>
      </c>
      <c r="H10" s="32" t="s">
        <v>109</v>
      </c>
      <c r="I10" s="33">
        <f>B91</f>
        <v>6</v>
      </c>
    </row>
    <row r="11" spans="1:12" ht="27.95" customHeight="1" x14ac:dyDescent="0.25">
      <c r="A11" s="34" t="s">
        <v>110</v>
      </c>
      <c r="B11" s="29"/>
      <c r="C11" s="35">
        <v>666</v>
      </c>
      <c r="D11" s="31">
        <f t="shared" si="0"/>
        <v>0</v>
      </c>
      <c r="H11" s="32" t="s">
        <v>111</v>
      </c>
      <c r="I11" s="33">
        <f>B106</f>
        <v>3</v>
      </c>
    </row>
    <row r="12" spans="1:12" ht="27.95" customHeight="1" x14ac:dyDescent="0.25">
      <c r="A12" s="34" t="s">
        <v>112</v>
      </c>
      <c r="B12" s="29"/>
      <c r="C12" s="35">
        <v>777</v>
      </c>
      <c r="D12" s="31">
        <f t="shared" si="0"/>
        <v>0</v>
      </c>
      <c r="H12" s="32" t="s">
        <v>113</v>
      </c>
      <c r="I12" s="36">
        <f>B111</f>
        <v>0</v>
      </c>
    </row>
    <row r="13" spans="1:12" ht="27.95" customHeight="1" x14ac:dyDescent="0.25">
      <c r="A13" s="28" t="s">
        <v>114</v>
      </c>
      <c r="B13" s="29"/>
      <c r="C13" s="30"/>
      <c r="D13" s="31">
        <f t="shared" si="0"/>
        <v>0</v>
      </c>
      <c r="F13"/>
      <c r="G13"/>
      <c r="H13" s="37" t="s">
        <v>115</v>
      </c>
      <c r="I13" s="38">
        <f>B125</f>
        <v>0</v>
      </c>
      <c r="J13"/>
      <c r="K13"/>
      <c r="L13"/>
    </row>
    <row r="14" spans="1:12" ht="27.95" customHeight="1" thickBot="1" x14ac:dyDescent="0.3">
      <c r="A14" s="28" t="s">
        <v>116</v>
      </c>
      <c r="B14" s="29"/>
      <c r="C14" s="39">
        <v>666</v>
      </c>
      <c r="D14" s="31">
        <f t="shared" si="0"/>
        <v>0</v>
      </c>
      <c r="F14"/>
      <c r="G14"/>
      <c r="H14" s="40" t="s">
        <v>117</v>
      </c>
      <c r="I14" s="41">
        <f>SUM(I5:I13)</f>
        <v>41</v>
      </c>
      <c r="J14"/>
      <c r="K14"/>
      <c r="L14"/>
    </row>
    <row r="15" spans="1:12" ht="27.95" customHeight="1" thickBot="1" x14ac:dyDescent="0.3">
      <c r="A15" s="42" t="s">
        <v>118</v>
      </c>
      <c r="B15" s="23"/>
      <c r="C15" s="39">
        <v>666</v>
      </c>
      <c r="D15" s="31">
        <f t="shared" si="0"/>
        <v>0</v>
      </c>
      <c r="F15"/>
      <c r="G15"/>
      <c r="H15"/>
      <c r="I15"/>
      <c r="J15"/>
      <c r="K15"/>
      <c r="L15"/>
    </row>
    <row r="16" spans="1:12" ht="27.95" customHeight="1" thickBot="1" x14ac:dyDescent="0.3">
      <c r="A16" s="42" t="s">
        <v>119</v>
      </c>
      <c r="B16" s="29">
        <f>'F series weights Calculator'!K4+2</f>
        <v>23</v>
      </c>
      <c r="C16" s="30">
        <v>666</v>
      </c>
      <c r="D16" s="31">
        <f t="shared" si="0"/>
        <v>15318</v>
      </c>
      <c r="E16" s="12" t="s">
        <v>120</v>
      </c>
      <c r="F16"/>
      <c r="G16"/>
      <c r="H16"/>
      <c r="I16"/>
      <c r="J16"/>
      <c r="K16"/>
      <c r="L16"/>
    </row>
    <row r="17" spans="1:12" ht="27.95" customHeight="1" thickBot="1" x14ac:dyDescent="0.3">
      <c r="A17" s="43" t="s">
        <v>121</v>
      </c>
      <c r="B17" s="29"/>
      <c r="C17" s="30">
        <v>666</v>
      </c>
      <c r="D17" s="31">
        <f t="shared" si="0"/>
        <v>0</v>
      </c>
      <c r="F17"/>
      <c r="G17"/>
      <c r="H17"/>
      <c r="I17"/>
      <c r="J17"/>
      <c r="K17"/>
      <c r="L17"/>
    </row>
    <row r="18" spans="1:12" ht="27.95" customHeight="1" thickBot="1" x14ac:dyDescent="0.3">
      <c r="A18" s="44" t="s">
        <v>122</v>
      </c>
      <c r="B18" s="23"/>
      <c r="C18" s="45"/>
      <c r="D18" s="35">
        <f>SUM(D6:D17)</f>
        <v>15318</v>
      </c>
      <c r="F18"/>
      <c r="G18"/>
      <c r="H18"/>
      <c r="I18"/>
      <c r="J18"/>
      <c r="K18"/>
      <c r="L18"/>
    </row>
    <row r="19" spans="1:12" ht="27.95" customHeight="1" thickBot="1" x14ac:dyDescent="0.3">
      <c r="A19" s="46" t="s">
        <v>101</v>
      </c>
      <c r="B19" s="23"/>
      <c r="C19" s="66" t="s">
        <v>101</v>
      </c>
      <c r="D19" s="66"/>
      <c r="F19"/>
      <c r="G19"/>
      <c r="H19"/>
      <c r="I19"/>
      <c r="J19"/>
      <c r="K19"/>
      <c r="L19"/>
    </row>
    <row r="20" spans="1:12" ht="27.95" customHeight="1" x14ac:dyDescent="0.25">
      <c r="A20" s="47" t="s">
        <v>97</v>
      </c>
      <c r="B20" s="23"/>
      <c r="C20" s="24"/>
      <c r="D20" s="25"/>
      <c r="F20"/>
      <c r="G20"/>
      <c r="H20"/>
      <c r="I20"/>
      <c r="J20"/>
      <c r="K20"/>
      <c r="L20"/>
    </row>
    <row r="21" spans="1:12" ht="27.95" customHeight="1" x14ac:dyDescent="0.25">
      <c r="A21" s="28" t="s">
        <v>100</v>
      </c>
      <c r="B21" s="29"/>
      <c r="C21" s="30">
        <v>111</v>
      </c>
      <c r="D21" s="31">
        <f t="shared" ref="D21:D32" si="1">B21*C21</f>
        <v>0</v>
      </c>
      <c r="F21"/>
      <c r="G21"/>
      <c r="H21"/>
      <c r="I21"/>
      <c r="J21"/>
      <c r="K21"/>
      <c r="L21"/>
    </row>
    <row r="22" spans="1:12" ht="27.95" customHeight="1" x14ac:dyDescent="0.25">
      <c r="A22" s="34" t="s">
        <v>102</v>
      </c>
      <c r="B22" s="29"/>
      <c r="C22" s="35">
        <v>222</v>
      </c>
      <c r="D22" s="31">
        <f t="shared" si="1"/>
        <v>0</v>
      </c>
      <c r="F22"/>
      <c r="G22"/>
      <c r="H22"/>
      <c r="I22"/>
      <c r="J22"/>
      <c r="K22"/>
      <c r="L22"/>
    </row>
    <row r="23" spans="1:12" ht="27.95" customHeight="1" x14ac:dyDescent="0.25">
      <c r="A23" s="34" t="s">
        <v>104</v>
      </c>
      <c r="B23" s="29"/>
      <c r="C23" s="35">
        <v>333</v>
      </c>
      <c r="D23" s="31">
        <f t="shared" si="1"/>
        <v>0</v>
      </c>
      <c r="F23"/>
      <c r="G23"/>
      <c r="H23"/>
      <c r="I23"/>
      <c r="J23"/>
      <c r="K23"/>
      <c r="L23"/>
    </row>
    <row r="24" spans="1:12" ht="27.95" customHeight="1" x14ac:dyDescent="0.25">
      <c r="A24" s="34" t="s">
        <v>106</v>
      </c>
      <c r="B24" s="29"/>
      <c r="C24" s="35">
        <v>444</v>
      </c>
      <c r="D24" s="31">
        <f t="shared" si="1"/>
        <v>0</v>
      </c>
      <c r="F24"/>
      <c r="G24"/>
      <c r="H24"/>
      <c r="I24"/>
      <c r="J24"/>
      <c r="K24"/>
      <c r="L24"/>
    </row>
    <row r="25" spans="1:12" ht="27.95" customHeight="1" x14ac:dyDescent="0.25">
      <c r="A25" s="34" t="s">
        <v>108</v>
      </c>
      <c r="B25" s="29"/>
      <c r="C25" s="35">
        <v>555</v>
      </c>
      <c r="D25" s="31">
        <f t="shared" si="1"/>
        <v>0</v>
      </c>
      <c r="F25"/>
      <c r="G25"/>
      <c r="H25"/>
      <c r="I25"/>
      <c r="J25"/>
      <c r="K25"/>
      <c r="L25"/>
    </row>
    <row r="26" spans="1:12" ht="27.95" customHeight="1" x14ac:dyDescent="0.25">
      <c r="A26" s="34" t="s">
        <v>110</v>
      </c>
      <c r="B26" s="29"/>
      <c r="C26" s="35">
        <v>666</v>
      </c>
      <c r="D26" s="31">
        <f t="shared" si="1"/>
        <v>0</v>
      </c>
      <c r="F26"/>
      <c r="G26"/>
      <c r="H26"/>
      <c r="I26"/>
      <c r="J26"/>
      <c r="K26"/>
      <c r="L26"/>
    </row>
    <row r="27" spans="1:12" ht="27.95" customHeight="1" x14ac:dyDescent="0.25">
      <c r="A27" s="34" t="s">
        <v>112</v>
      </c>
      <c r="B27" s="29"/>
      <c r="C27" s="35">
        <v>777</v>
      </c>
      <c r="D27" s="31">
        <f t="shared" si="1"/>
        <v>0</v>
      </c>
      <c r="F27"/>
      <c r="G27"/>
      <c r="H27"/>
      <c r="I27"/>
      <c r="J27"/>
      <c r="K27"/>
      <c r="L27"/>
    </row>
    <row r="28" spans="1:12" ht="27.95" customHeight="1" x14ac:dyDescent="0.25">
      <c r="A28" s="28" t="s">
        <v>114</v>
      </c>
      <c r="B28" s="29"/>
      <c r="C28" s="30"/>
      <c r="D28" s="31">
        <f t="shared" si="1"/>
        <v>0</v>
      </c>
      <c r="F28"/>
      <c r="G28"/>
      <c r="H28"/>
      <c r="I28"/>
      <c r="J28"/>
      <c r="K28"/>
      <c r="L28"/>
    </row>
    <row r="29" spans="1:12" ht="27.95" customHeight="1" x14ac:dyDescent="0.25">
      <c r="A29" s="28" t="s">
        <v>116</v>
      </c>
      <c r="B29" s="29"/>
      <c r="C29" s="39">
        <v>666</v>
      </c>
      <c r="D29" s="31">
        <f t="shared" si="1"/>
        <v>0</v>
      </c>
      <c r="F29"/>
      <c r="G29"/>
      <c r="H29"/>
      <c r="I29"/>
      <c r="J29"/>
      <c r="K29"/>
      <c r="L29"/>
    </row>
    <row r="30" spans="1:12" ht="27.95" customHeight="1" thickBot="1" x14ac:dyDescent="0.3">
      <c r="A30" s="42" t="s">
        <v>118</v>
      </c>
      <c r="B30" s="23"/>
      <c r="C30" s="39">
        <v>666</v>
      </c>
      <c r="D30" s="31">
        <f t="shared" si="1"/>
        <v>0</v>
      </c>
      <c r="H30"/>
      <c r="I30"/>
    </row>
    <row r="31" spans="1:12" ht="27.95" customHeight="1" thickBot="1" x14ac:dyDescent="0.3">
      <c r="A31" s="42" t="s">
        <v>119</v>
      </c>
      <c r="B31" s="29">
        <f>'F series weights Calculator'!K16</f>
        <v>1</v>
      </c>
      <c r="C31" s="30">
        <v>666</v>
      </c>
      <c r="D31" s="31">
        <f t="shared" si="1"/>
        <v>666</v>
      </c>
    </row>
    <row r="32" spans="1:12" ht="27.95" customHeight="1" thickBot="1" x14ac:dyDescent="0.3">
      <c r="A32" s="43" t="s">
        <v>123</v>
      </c>
      <c r="B32" s="29"/>
      <c r="C32" s="30">
        <v>666</v>
      </c>
      <c r="D32" s="31">
        <f t="shared" si="1"/>
        <v>0</v>
      </c>
    </row>
    <row r="33" spans="1:4" ht="27.95" customHeight="1" thickBot="1" x14ac:dyDescent="0.3">
      <c r="A33" s="44" t="s">
        <v>122</v>
      </c>
      <c r="B33" s="23"/>
      <c r="C33" s="35"/>
      <c r="D33" s="35">
        <f>SUM(D21:D32)</f>
        <v>666</v>
      </c>
    </row>
    <row r="34" spans="1:4" ht="27.95" customHeight="1" thickBot="1" x14ac:dyDescent="0.3">
      <c r="A34" s="46" t="s">
        <v>103</v>
      </c>
      <c r="B34" s="23"/>
      <c r="C34" s="67" t="s">
        <v>103</v>
      </c>
      <c r="D34" s="68"/>
    </row>
    <row r="35" spans="1:4" ht="27.95" customHeight="1" x14ac:dyDescent="0.25">
      <c r="A35" s="47" t="s">
        <v>97</v>
      </c>
      <c r="B35" s="23"/>
      <c r="C35" s="24"/>
      <c r="D35" s="25"/>
    </row>
    <row r="36" spans="1:4" ht="27.95" customHeight="1" x14ac:dyDescent="0.25">
      <c r="A36" s="28" t="s">
        <v>100</v>
      </c>
      <c r="B36" s="29"/>
      <c r="C36" s="30">
        <v>111</v>
      </c>
      <c r="D36" s="31">
        <f t="shared" ref="D36:D47" si="2">B36*C36</f>
        <v>0</v>
      </c>
    </row>
    <row r="37" spans="1:4" ht="27.95" customHeight="1" x14ac:dyDescent="0.25">
      <c r="A37" s="34" t="s">
        <v>102</v>
      </c>
      <c r="B37" s="29"/>
      <c r="C37" s="35">
        <v>222</v>
      </c>
      <c r="D37" s="31">
        <f t="shared" si="2"/>
        <v>0</v>
      </c>
    </row>
    <row r="38" spans="1:4" ht="27.95" customHeight="1" x14ac:dyDescent="0.25">
      <c r="A38" s="34" t="s">
        <v>104</v>
      </c>
      <c r="B38" s="29"/>
      <c r="C38" s="35">
        <v>333</v>
      </c>
      <c r="D38" s="31">
        <f t="shared" si="2"/>
        <v>0</v>
      </c>
    </row>
    <row r="39" spans="1:4" ht="27.95" customHeight="1" x14ac:dyDescent="0.25">
      <c r="A39" s="34" t="s">
        <v>106</v>
      </c>
      <c r="B39" s="29"/>
      <c r="C39" s="35">
        <v>444</v>
      </c>
      <c r="D39" s="31">
        <f t="shared" si="2"/>
        <v>0</v>
      </c>
    </row>
    <row r="40" spans="1:4" ht="27.95" customHeight="1" x14ac:dyDescent="0.25">
      <c r="A40" s="34" t="s">
        <v>108</v>
      </c>
      <c r="B40" s="29"/>
      <c r="C40" s="35">
        <v>555</v>
      </c>
      <c r="D40" s="31">
        <f t="shared" si="2"/>
        <v>0</v>
      </c>
    </row>
    <row r="41" spans="1:4" ht="27.95" customHeight="1" x14ac:dyDescent="0.25">
      <c r="A41" s="34" t="s">
        <v>110</v>
      </c>
      <c r="B41" s="29"/>
      <c r="C41" s="35">
        <v>666</v>
      </c>
      <c r="D41" s="31">
        <f t="shared" si="2"/>
        <v>0</v>
      </c>
    </row>
    <row r="42" spans="1:4" ht="27.95" customHeight="1" x14ac:dyDescent="0.25">
      <c r="A42" s="34" t="s">
        <v>112</v>
      </c>
      <c r="B42" s="29"/>
      <c r="C42" s="35">
        <v>777</v>
      </c>
      <c r="D42" s="31">
        <f t="shared" si="2"/>
        <v>0</v>
      </c>
    </row>
    <row r="43" spans="1:4" ht="27.95" customHeight="1" x14ac:dyDescent="0.25">
      <c r="A43" s="28" t="s">
        <v>114</v>
      </c>
      <c r="B43" s="29"/>
      <c r="C43" s="30"/>
      <c r="D43" s="31">
        <f t="shared" si="2"/>
        <v>0</v>
      </c>
    </row>
    <row r="44" spans="1:4" ht="27.95" customHeight="1" x14ac:dyDescent="0.25">
      <c r="A44" s="28" t="s">
        <v>116</v>
      </c>
      <c r="B44" s="29"/>
      <c r="C44" s="39">
        <v>666</v>
      </c>
      <c r="D44" s="31">
        <f t="shared" si="2"/>
        <v>0</v>
      </c>
    </row>
    <row r="45" spans="1:4" ht="27.95" customHeight="1" thickBot="1" x14ac:dyDescent="0.3">
      <c r="A45" s="42" t="s">
        <v>118</v>
      </c>
      <c r="B45" s="23"/>
      <c r="C45" s="39">
        <v>666</v>
      </c>
      <c r="D45" s="31">
        <f t="shared" si="2"/>
        <v>0</v>
      </c>
    </row>
    <row r="46" spans="1:4" ht="27.95" customHeight="1" thickBot="1" x14ac:dyDescent="0.3">
      <c r="A46" s="42" t="s">
        <v>119</v>
      </c>
      <c r="B46" s="29">
        <f>'F series weights Calculator'!K28</f>
        <v>4</v>
      </c>
      <c r="C46" s="30">
        <v>666</v>
      </c>
      <c r="D46" s="31">
        <f t="shared" si="2"/>
        <v>2664</v>
      </c>
    </row>
    <row r="47" spans="1:4" ht="27.95" customHeight="1" thickBot="1" x14ac:dyDescent="0.3">
      <c r="A47" s="43" t="s">
        <v>123</v>
      </c>
      <c r="B47" s="29"/>
      <c r="C47" s="30">
        <v>666</v>
      </c>
      <c r="D47" s="31">
        <f t="shared" si="2"/>
        <v>0</v>
      </c>
    </row>
    <row r="48" spans="1:4" ht="27.95" customHeight="1" thickBot="1" x14ac:dyDescent="0.3">
      <c r="A48" s="44" t="s">
        <v>122</v>
      </c>
      <c r="B48" s="23"/>
      <c r="C48" s="35"/>
      <c r="D48" s="35">
        <f>SUM(D36:D47)</f>
        <v>2664</v>
      </c>
    </row>
    <row r="49" spans="1:5" ht="27.95" customHeight="1" thickBot="1" x14ac:dyDescent="0.3">
      <c r="A49" s="46" t="s">
        <v>105</v>
      </c>
      <c r="B49" s="23"/>
      <c r="C49" s="67" t="s">
        <v>105</v>
      </c>
      <c r="D49" s="68"/>
    </row>
    <row r="50" spans="1:5" ht="27.95" customHeight="1" x14ac:dyDescent="0.25">
      <c r="A50" s="22" t="s">
        <v>97</v>
      </c>
      <c r="B50" s="23"/>
      <c r="C50" s="24"/>
      <c r="D50" s="25"/>
    </row>
    <row r="51" spans="1:5" ht="27.95" customHeight="1" x14ac:dyDescent="0.25">
      <c r="A51" s="28" t="s">
        <v>100</v>
      </c>
      <c r="B51" s="29"/>
      <c r="C51" s="30">
        <v>111</v>
      </c>
      <c r="D51" s="31">
        <f t="shared" ref="D51:D62" si="3">B51*C51</f>
        <v>0</v>
      </c>
    </row>
    <row r="52" spans="1:5" ht="27.95" customHeight="1" x14ac:dyDescent="0.25">
      <c r="A52" s="34" t="s">
        <v>102</v>
      </c>
      <c r="B52" s="29"/>
      <c r="C52" s="35">
        <v>222</v>
      </c>
      <c r="D52" s="31">
        <f t="shared" si="3"/>
        <v>0</v>
      </c>
    </row>
    <row r="53" spans="1:5" ht="27.95" customHeight="1" x14ac:dyDescent="0.25">
      <c r="A53" s="34" t="s">
        <v>104</v>
      </c>
      <c r="B53" s="29"/>
      <c r="C53" s="35">
        <v>333</v>
      </c>
      <c r="D53" s="31">
        <f t="shared" si="3"/>
        <v>0</v>
      </c>
    </row>
    <row r="54" spans="1:5" ht="27.95" customHeight="1" x14ac:dyDescent="0.25">
      <c r="A54" s="34" t="s">
        <v>106</v>
      </c>
      <c r="B54" s="29"/>
      <c r="C54" s="35">
        <v>444</v>
      </c>
      <c r="D54" s="31">
        <f t="shared" si="3"/>
        <v>0</v>
      </c>
    </row>
    <row r="55" spans="1:5" ht="27.95" customHeight="1" x14ac:dyDescent="0.25">
      <c r="A55" s="34" t="s">
        <v>108</v>
      </c>
      <c r="B55" s="29"/>
      <c r="C55" s="35">
        <v>555</v>
      </c>
      <c r="D55" s="31">
        <f t="shared" si="3"/>
        <v>0</v>
      </c>
    </row>
    <row r="56" spans="1:5" ht="27.95" customHeight="1" x14ac:dyDescent="0.25">
      <c r="A56" s="34" t="s">
        <v>110</v>
      </c>
      <c r="B56" s="29"/>
      <c r="C56" s="35">
        <v>666</v>
      </c>
      <c r="D56" s="31">
        <f t="shared" si="3"/>
        <v>0</v>
      </c>
    </row>
    <row r="57" spans="1:5" ht="27.95" customHeight="1" x14ac:dyDescent="0.25">
      <c r="A57" s="34" t="s">
        <v>112</v>
      </c>
      <c r="B57" s="29"/>
      <c r="C57" s="35">
        <v>777</v>
      </c>
      <c r="D57" s="31">
        <f t="shared" si="3"/>
        <v>0</v>
      </c>
    </row>
    <row r="58" spans="1:5" ht="27.95" customHeight="1" x14ac:dyDescent="0.25">
      <c r="A58" s="28" t="s">
        <v>114</v>
      </c>
      <c r="B58" s="29"/>
      <c r="C58" s="30"/>
      <c r="D58" s="31">
        <f t="shared" si="3"/>
        <v>0</v>
      </c>
    </row>
    <row r="59" spans="1:5" ht="27.95" customHeight="1" x14ac:dyDescent="0.25">
      <c r="A59" s="28" t="s">
        <v>116</v>
      </c>
      <c r="B59" s="29"/>
      <c r="C59" s="39">
        <v>666</v>
      </c>
      <c r="D59" s="31">
        <f t="shared" si="3"/>
        <v>0</v>
      </c>
    </row>
    <row r="60" spans="1:5" ht="27.95" customHeight="1" thickBot="1" x14ac:dyDescent="0.3">
      <c r="A60" s="42" t="s">
        <v>118</v>
      </c>
      <c r="B60" s="23"/>
      <c r="C60" s="39">
        <v>666</v>
      </c>
      <c r="D60" s="31">
        <f t="shared" si="3"/>
        <v>0</v>
      </c>
    </row>
    <row r="61" spans="1:5" ht="27.95" customHeight="1" thickBot="1" x14ac:dyDescent="0.3">
      <c r="A61" s="42" t="s">
        <v>119</v>
      </c>
      <c r="B61" s="29">
        <f>'F series weights Calculator'!K40</f>
        <v>1</v>
      </c>
      <c r="C61" s="30">
        <v>666</v>
      </c>
      <c r="D61" s="31">
        <f t="shared" si="3"/>
        <v>666</v>
      </c>
    </row>
    <row r="62" spans="1:5" ht="27.95" customHeight="1" thickBot="1" x14ac:dyDescent="0.3">
      <c r="A62" s="43" t="s">
        <v>123</v>
      </c>
      <c r="B62" s="29"/>
      <c r="C62" s="30">
        <v>666</v>
      </c>
      <c r="D62" s="31">
        <f t="shared" si="3"/>
        <v>0</v>
      </c>
    </row>
    <row r="63" spans="1:5" ht="27.95" customHeight="1" thickBot="1" x14ac:dyDescent="0.3">
      <c r="A63" s="44" t="s">
        <v>122</v>
      </c>
      <c r="B63" s="23"/>
      <c r="C63" s="35"/>
      <c r="D63" s="35">
        <f>SUM(D51:D62)</f>
        <v>666</v>
      </c>
      <c r="E63" s="48"/>
    </row>
    <row r="64" spans="1:5" ht="27.95" customHeight="1" thickBot="1" x14ac:dyDescent="0.3">
      <c r="A64" s="46" t="s">
        <v>107</v>
      </c>
      <c r="B64" s="23"/>
      <c r="C64" s="67" t="s">
        <v>107</v>
      </c>
      <c r="D64" s="68"/>
    </row>
    <row r="65" spans="1:5" ht="27.95" customHeight="1" x14ac:dyDescent="0.25">
      <c r="A65" s="22" t="s">
        <v>97</v>
      </c>
      <c r="B65" s="23"/>
      <c r="C65" s="24"/>
      <c r="D65" s="25"/>
    </row>
    <row r="66" spans="1:5" ht="27.95" customHeight="1" x14ac:dyDescent="0.25">
      <c r="A66" s="28" t="s">
        <v>100</v>
      </c>
      <c r="B66" s="29"/>
      <c r="C66" s="30">
        <v>111</v>
      </c>
      <c r="D66" s="31">
        <f t="shared" ref="D66:D77" si="4">B66*C66</f>
        <v>0</v>
      </c>
    </row>
    <row r="67" spans="1:5" ht="27.95" customHeight="1" x14ac:dyDescent="0.25">
      <c r="A67" s="34" t="s">
        <v>102</v>
      </c>
      <c r="B67" s="29"/>
      <c r="C67" s="35">
        <v>222</v>
      </c>
      <c r="D67" s="31">
        <f t="shared" si="4"/>
        <v>0</v>
      </c>
    </row>
    <row r="68" spans="1:5" ht="27.95" customHeight="1" x14ac:dyDescent="0.25">
      <c r="A68" s="34" t="s">
        <v>104</v>
      </c>
      <c r="B68" s="29"/>
      <c r="C68" s="35">
        <v>333</v>
      </c>
      <c r="D68" s="31">
        <f t="shared" si="4"/>
        <v>0</v>
      </c>
    </row>
    <row r="69" spans="1:5" ht="27.95" customHeight="1" x14ac:dyDescent="0.25">
      <c r="A69" s="34" t="s">
        <v>106</v>
      </c>
      <c r="B69" s="29"/>
      <c r="C69" s="35">
        <v>444</v>
      </c>
      <c r="D69" s="31">
        <f t="shared" si="4"/>
        <v>0</v>
      </c>
    </row>
    <row r="70" spans="1:5" ht="27.95" customHeight="1" x14ac:dyDescent="0.25">
      <c r="A70" s="34" t="s">
        <v>108</v>
      </c>
      <c r="B70" s="29"/>
      <c r="C70" s="35">
        <v>555</v>
      </c>
      <c r="D70" s="31">
        <f t="shared" si="4"/>
        <v>0</v>
      </c>
    </row>
    <row r="71" spans="1:5" ht="27.95" customHeight="1" x14ac:dyDescent="0.25">
      <c r="A71" s="34" t="s">
        <v>110</v>
      </c>
      <c r="B71" s="29"/>
      <c r="C71" s="35">
        <v>666</v>
      </c>
      <c r="D71" s="31">
        <f t="shared" si="4"/>
        <v>0</v>
      </c>
    </row>
    <row r="72" spans="1:5" ht="27.95" customHeight="1" x14ac:dyDescent="0.25">
      <c r="A72" s="34" t="s">
        <v>112</v>
      </c>
      <c r="B72" s="29"/>
      <c r="C72" s="35">
        <v>777</v>
      </c>
      <c r="D72" s="31">
        <f t="shared" si="4"/>
        <v>0</v>
      </c>
    </row>
    <row r="73" spans="1:5" ht="27.95" customHeight="1" x14ac:dyDescent="0.25">
      <c r="A73" s="28" t="s">
        <v>114</v>
      </c>
      <c r="B73" s="29"/>
      <c r="C73" s="30"/>
      <c r="D73" s="31">
        <f t="shared" si="4"/>
        <v>0</v>
      </c>
    </row>
    <row r="74" spans="1:5" ht="27.95" customHeight="1" x14ac:dyDescent="0.25">
      <c r="A74" s="28" t="s">
        <v>116</v>
      </c>
      <c r="B74" s="29"/>
      <c r="C74" s="39">
        <v>666</v>
      </c>
      <c r="D74" s="31">
        <f t="shared" si="4"/>
        <v>0</v>
      </c>
    </row>
    <row r="75" spans="1:5" ht="27.95" customHeight="1" thickBot="1" x14ac:dyDescent="0.3">
      <c r="A75" s="42" t="s">
        <v>118</v>
      </c>
      <c r="B75" s="23"/>
      <c r="C75" s="39">
        <v>666</v>
      </c>
      <c r="D75" s="31">
        <f t="shared" si="4"/>
        <v>0</v>
      </c>
    </row>
    <row r="76" spans="1:5" ht="27.95" customHeight="1" thickBot="1" x14ac:dyDescent="0.3">
      <c r="A76" s="42" t="s">
        <v>119</v>
      </c>
      <c r="B76" s="29">
        <f>'F series weights Calculator'!K52+2</f>
        <v>3</v>
      </c>
      <c r="C76" s="30">
        <v>666</v>
      </c>
      <c r="D76" s="31">
        <f t="shared" si="4"/>
        <v>1998</v>
      </c>
      <c r="E76" s="12" t="s">
        <v>120</v>
      </c>
    </row>
    <row r="77" spans="1:5" ht="27.95" customHeight="1" thickBot="1" x14ac:dyDescent="0.3">
      <c r="A77" s="43" t="s">
        <v>123</v>
      </c>
      <c r="B77" s="29"/>
      <c r="C77" s="30">
        <v>666</v>
      </c>
      <c r="D77" s="31">
        <f t="shared" si="4"/>
        <v>0</v>
      </c>
    </row>
    <row r="78" spans="1:5" ht="27.95" customHeight="1" thickBot="1" x14ac:dyDescent="0.3">
      <c r="A78" s="44" t="s">
        <v>122</v>
      </c>
      <c r="B78" s="23"/>
      <c r="C78" s="35"/>
      <c r="D78" s="35">
        <f>SUM(D66:D77)</f>
        <v>1998</v>
      </c>
      <c r="E78" s="48"/>
    </row>
    <row r="79" spans="1:5" ht="27.95" customHeight="1" thickBot="1" x14ac:dyDescent="0.3">
      <c r="A79" s="46" t="s">
        <v>109</v>
      </c>
      <c r="B79" s="23"/>
      <c r="C79" s="60" t="s">
        <v>124</v>
      </c>
      <c r="D79" s="61"/>
    </row>
    <row r="80" spans="1:5" ht="27.95" customHeight="1" x14ac:dyDescent="0.25">
      <c r="A80" s="22" t="s">
        <v>97</v>
      </c>
      <c r="B80" s="23"/>
      <c r="C80" s="24"/>
      <c r="D80" s="25"/>
    </row>
    <row r="81" spans="1:5" ht="27.95" customHeight="1" x14ac:dyDescent="0.25">
      <c r="A81" s="28" t="s">
        <v>100</v>
      </c>
      <c r="B81" s="29"/>
      <c r="C81" s="30">
        <v>111</v>
      </c>
      <c r="D81" s="35">
        <f t="shared" ref="D81:D92" si="5">B81*C81</f>
        <v>0</v>
      </c>
    </row>
    <row r="82" spans="1:5" ht="27.95" customHeight="1" x14ac:dyDescent="0.25">
      <c r="A82" s="34" t="s">
        <v>102</v>
      </c>
      <c r="B82" s="29"/>
      <c r="C82" s="35">
        <v>222</v>
      </c>
      <c r="D82" s="35">
        <f t="shared" si="5"/>
        <v>0</v>
      </c>
    </row>
    <row r="83" spans="1:5" ht="27.95" customHeight="1" x14ac:dyDescent="0.25">
      <c r="A83" s="34" t="s">
        <v>104</v>
      </c>
      <c r="B83" s="29"/>
      <c r="C83" s="35">
        <v>333</v>
      </c>
      <c r="D83" s="35">
        <f t="shared" si="5"/>
        <v>0</v>
      </c>
    </row>
    <row r="84" spans="1:5" ht="27.95" customHeight="1" x14ac:dyDescent="0.25">
      <c r="A84" s="34" t="s">
        <v>106</v>
      </c>
      <c r="B84" s="29"/>
      <c r="C84" s="35">
        <v>444</v>
      </c>
      <c r="D84" s="35">
        <f t="shared" si="5"/>
        <v>0</v>
      </c>
    </row>
    <row r="85" spans="1:5" ht="27.95" customHeight="1" x14ac:dyDescent="0.25">
      <c r="A85" s="34" t="s">
        <v>108</v>
      </c>
      <c r="B85" s="29"/>
      <c r="C85" s="35">
        <v>555</v>
      </c>
      <c r="D85" s="35">
        <f t="shared" si="5"/>
        <v>0</v>
      </c>
    </row>
    <row r="86" spans="1:5" ht="27.95" customHeight="1" x14ac:dyDescent="0.25">
      <c r="A86" s="34" t="s">
        <v>110</v>
      </c>
      <c r="B86" s="29"/>
      <c r="C86" s="35">
        <v>666</v>
      </c>
      <c r="D86" s="35">
        <f t="shared" si="5"/>
        <v>0</v>
      </c>
    </row>
    <row r="87" spans="1:5" ht="27.95" customHeight="1" x14ac:dyDescent="0.25">
      <c r="A87" s="34" t="s">
        <v>112</v>
      </c>
      <c r="B87" s="29"/>
      <c r="C87" s="35">
        <v>777</v>
      </c>
      <c r="D87" s="35">
        <f t="shared" si="5"/>
        <v>0</v>
      </c>
    </row>
    <row r="88" spans="1:5" ht="27.95" customHeight="1" x14ac:dyDescent="0.25">
      <c r="A88" s="28" t="s">
        <v>114</v>
      </c>
      <c r="B88" s="29"/>
      <c r="C88" s="30"/>
      <c r="D88" s="35">
        <f t="shared" si="5"/>
        <v>0</v>
      </c>
    </row>
    <row r="89" spans="1:5" ht="27.95" customHeight="1" x14ac:dyDescent="0.25">
      <c r="A89" s="28" t="s">
        <v>116</v>
      </c>
      <c r="B89" s="29"/>
      <c r="C89" s="39">
        <v>666</v>
      </c>
      <c r="D89" s="35">
        <f t="shared" si="5"/>
        <v>0</v>
      </c>
    </row>
    <row r="90" spans="1:5" ht="27.95" customHeight="1" thickBot="1" x14ac:dyDescent="0.3">
      <c r="A90" s="42" t="s">
        <v>118</v>
      </c>
      <c r="B90" s="23"/>
      <c r="C90" s="39">
        <v>666</v>
      </c>
      <c r="D90" s="35">
        <f t="shared" si="5"/>
        <v>0</v>
      </c>
    </row>
    <row r="91" spans="1:5" ht="27.95" customHeight="1" thickBot="1" x14ac:dyDescent="0.3">
      <c r="A91" s="42" t="s">
        <v>119</v>
      </c>
      <c r="B91" s="29">
        <f>'F series weights Calculator'!K64+1</f>
        <v>6</v>
      </c>
      <c r="C91" s="30">
        <v>666</v>
      </c>
      <c r="D91" s="35">
        <f t="shared" si="5"/>
        <v>3996</v>
      </c>
    </row>
    <row r="92" spans="1:5" ht="27.95" customHeight="1" thickBot="1" x14ac:dyDescent="0.3">
      <c r="A92" s="43" t="s">
        <v>123</v>
      </c>
      <c r="B92" s="29"/>
      <c r="C92" s="30">
        <v>666</v>
      </c>
      <c r="D92" s="35">
        <f t="shared" si="5"/>
        <v>0</v>
      </c>
    </row>
    <row r="93" spans="1:5" ht="27.95" customHeight="1" thickBot="1" x14ac:dyDescent="0.3">
      <c r="A93" s="44" t="s">
        <v>122</v>
      </c>
      <c r="B93" s="23"/>
      <c r="C93" s="35"/>
      <c r="D93" s="35">
        <f>SUM(D81:D92)</f>
        <v>3996</v>
      </c>
      <c r="E93" s="48"/>
    </row>
    <row r="94" spans="1:5" ht="27.95" customHeight="1" thickBot="1" x14ac:dyDescent="0.3">
      <c r="A94" s="46" t="s">
        <v>111</v>
      </c>
      <c r="B94" s="23"/>
      <c r="C94" s="62" t="s">
        <v>125</v>
      </c>
      <c r="D94" s="61"/>
    </row>
    <row r="95" spans="1:5" ht="27.95" customHeight="1" x14ac:dyDescent="0.25">
      <c r="A95" s="22" t="s">
        <v>97</v>
      </c>
      <c r="B95" s="23"/>
      <c r="C95" s="24"/>
      <c r="D95" s="25"/>
    </row>
    <row r="96" spans="1:5" ht="27.95" customHeight="1" x14ac:dyDescent="0.25">
      <c r="A96" s="28" t="s">
        <v>100</v>
      </c>
      <c r="B96" s="29"/>
      <c r="C96" s="30">
        <v>111</v>
      </c>
      <c r="D96" s="31">
        <f t="shared" ref="D96:D107" si="6">B96*C96</f>
        <v>0</v>
      </c>
    </row>
    <row r="97" spans="1:8" ht="27.95" customHeight="1" x14ac:dyDescent="0.25">
      <c r="A97" s="34" t="s">
        <v>102</v>
      </c>
      <c r="B97" s="29"/>
      <c r="C97" s="35">
        <v>222</v>
      </c>
      <c r="D97" s="31">
        <f t="shared" si="6"/>
        <v>0</v>
      </c>
      <c r="H97" s="12" t="s">
        <v>126</v>
      </c>
    </row>
    <row r="98" spans="1:8" ht="27.95" customHeight="1" x14ac:dyDescent="0.25">
      <c r="A98" s="34" t="s">
        <v>104</v>
      </c>
      <c r="B98" s="29"/>
      <c r="C98" s="35">
        <v>333</v>
      </c>
      <c r="D98" s="31">
        <f t="shared" si="6"/>
        <v>0</v>
      </c>
    </row>
    <row r="99" spans="1:8" ht="27.95" customHeight="1" x14ac:dyDescent="0.25">
      <c r="A99" s="34" t="s">
        <v>106</v>
      </c>
      <c r="B99" s="29"/>
      <c r="C99" s="35">
        <v>444</v>
      </c>
      <c r="D99" s="31">
        <f t="shared" si="6"/>
        <v>0</v>
      </c>
    </row>
    <row r="100" spans="1:8" ht="27.95" customHeight="1" x14ac:dyDescent="0.25">
      <c r="A100" s="34" t="s">
        <v>108</v>
      </c>
      <c r="B100" s="29"/>
      <c r="C100" s="35">
        <v>555</v>
      </c>
      <c r="D100" s="31">
        <f t="shared" si="6"/>
        <v>0</v>
      </c>
    </row>
    <row r="101" spans="1:8" ht="27.95" customHeight="1" x14ac:dyDescent="0.25">
      <c r="A101" s="34" t="s">
        <v>110</v>
      </c>
      <c r="B101" s="29"/>
      <c r="C101" s="35">
        <v>666</v>
      </c>
      <c r="D101" s="31">
        <f t="shared" si="6"/>
        <v>0</v>
      </c>
    </row>
    <row r="102" spans="1:8" ht="27.95" customHeight="1" x14ac:dyDescent="0.25">
      <c r="A102" s="34" t="s">
        <v>112</v>
      </c>
      <c r="B102" s="29"/>
      <c r="C102" s="35">
        <v>777</v>
      </c>
      <c r="D102" s="31">
        <f t="shared" si="6"/>
        <v>0</v>
      </c>
    </row>
    <row r="103" spans="1:8" ht="27.95" customHeight="1" x14ac:dyDescent="0.25">
      <c r="A103" s="28" t="s">
        <v>114</v>
      </c>
      <c r="B103" s="29"/>
      <c r="C103" s="30"/>
      <c r="D103" s="31">
        <f t="shared" si="6"/>
        <v>0</v>
      </c>
    </row>
    <row r="104" spans="1:8" ht="27.95" customHeight="1" x14ac:dyDescent="0.25">
      <c r="A104" s="28" t="s">
        <v>116</v>
      </c>
      <c r="B104" s="29"/>
      <c r="C104" s="39">
        <v>666</v>
      </c>
      <c r="D104" s="31">
        <f t="shared" si="6"/>
        <v>0</v>
      </c>
    </row>
    <row r="105" spans="1:8" ht="27.95" customHeight="1" thickBot="1" x14ac:dyDescent="0.3">
      <c r="A105" s="42" t="s">
        <v>118</v>
      </c>
      <c r="B105" s="23"/>
      <c r="C105" s="39">
        <v>666</v>
      </c>
      <c r="D105" s="31">
        <f t="shared" si="6"/>
        <v>0</v>
      </c>
    </row>
    <row r="106" spans="1:8" ht="27.95" customHeight="1" thickBot="1" x14ac:dyDescent="0.3">
      <c r="A106" s="42" t="s">
        <v>119</v>
      </c>
      <c r="B106" s="29">
        <f>'F series weights Calculator'!K76+1</f>
        <v>3</v>
      </c>
      <c r="C106" s="30">
        <v>666</v>
      </c>
      <c r="D106" s="31">
        <f t="shared" si="6"/>
        <v>1998</v>
      </c>
    </row>
    <row r="107" spans="1:8" ht="27.95" customHeight="1" thickBot="1" x14ac:dyDescent="0.3">
      <c r="A107" s="43" t="s">
        <v>121</v>
      </c>
      <c r="B107" s="29"/>
      <c r="C107" s="30">
        <v>666</v>
      </c>
      <c r="D107" s="31">
        <f t="shared" si="6"/>
        <v>0</v>
      </c>
    </row>
    <row r="108" spans="1:8" ht="27.95" customHeight="1" thickBot="1" x14ac:dyDescent="0.3">
      <c r="A108" s="44" t="s">
        <v>122</v>
      </c>
      <c r="B108" s="23"/>
      <c r="C108" s="35"/>
      <c r="D108" s="35">
        <f>SUM(D96:D107)</f>
        <v>1998</v>
      </c>
      <c r="E108" s="48"/>
    </row>
    <row r="109" spans="1:8" ht="27.95" customHeight="1" thickBot="1" x14ac:dyDescent="0.3">
      <c r="A109" s="46" t="s">
        <v>113</v>
      </c>
      <c r="B109" s="23"/>
      <c r="C109" s="60" t="s">
        <v>127</v>
      </c>
      <c r="D109" s="61"/>
    </row>
    <row r="110" spans="1:8" ht="27.95" customHeight="1" x14ac:dyDescent="0.25">
      <c r="A110" s="22" t="s">
        <v>97</v>
      </c>
      <c r="B110" s="23"/>
      <c r="C110" s="24"/>
      <c r="D110" s="25"/>
    </row>
    <row r="111" spans="1:8" ht="27.95" customHeight="1" x14ac:dyDescent="0.25">
      <c r="A111" s="28" t="s">
        <v>100</v>
      </c>
      <c r="B111" s="29"/>
      <c r="C111" s="30">
        <v>111</v>
      </c>
      <c r="D111" s="31">
        <f t="shared" ref="D111:D122" si="7">B111*C111</f>
        <v>0</v>
      </c>
    </row>
    <row r="112" spans="1:8" ht="27.95" customHeight="1" x14ac:dyDescent="0.25">
      <c r="A112" s="34" t="s">
        <v>102</v>
      </c>
      <c r="B112" s="23"/>
      <c r="C112" s="35">
        <v>222</v>
      </c>
      <c r="D112" s="31">
        <f t="shared" si="7"/>
        <v>0</v>
      </c>
    </row>
    <row r="113" spans="1:8" ht="27.95" customHeight="1" x14ac:dyDescent="0.25">
      <c r="A113" s="34" t="s">
        <v>104</v>
      </c>
      <c r="B113" s="23"/>
      <c r="C113" s="35">
        <v>333</v>
      </c>
      <c r="D113" s="31">
        <f t="shared" si="7"/>
        <v>0</v>
      </c>
    </row>
    <row r="114" spans="1:8" ht="27.95" customHeight="1" x14ac:dyDescent="0.25">
      <c r="A114" s="34" t="s">
        <v>106</v>
      </c>
      <c r="B114" s="23"/>
      <c r="C114" s="35">
        <v>444</v>
      </c>
      <c r="D114" s="31">
        <f t="shared" si="7"/>
        <v>0</v>
      </c>
    </row>
    <row r="115" spans="1:8" ht="27.95" customHeight="1" x14ac:dyDescent="0.25">
      <c r="A115" s="34" t="s">
        <v>108</v>
      </c>
      <c r="B115" s="23"/>
      <c r="C115" s="35">
        <v>555</v>
      </c>
      <c r="D115" s="31">
        <f t="shared" si="7"/>
        <v>0</v>
      </c>
    </row>
    <row r="116" spans="1:8" ht="27.95" customHeight="1" x14ac:dyDescent="0.25">
      <c r="A116" s="34" t="s">
        <v>110</v>
      </c>
      <c r="B116" s="23"/>
      <c r="C116" s="35">
        <v>666</v>
      </c>
      <c r="D116" s="31">
        <f t="shared" si="7"/>
        <v>0</v>
      </c>
    </row>
    <row r="117" spans="1:8" ht="27.95" customHeight="1" x14ac:dyDescent="0.25">
      <c r="A117" s="34" t="s">
        <v>112</v>
      </c>
      <c r="B117" s="29"/>
      <c r="C117" s="35">
        <v>777</v>
      </c>
      <c r="D117" s="31">
        <f t="shared" si="7"/>
        <v>0</v>
      </c>
    </row>
    <row r="118" spans="1:8" ht="27.95" customHeight="1" x14ac:dyDescent="0.25">
      <c r="A118" s="28" t="s">
        <v>114</v>
      </c>
      <c r="B118" s="23"/>
      <c r="C118" s="30"/>
      <c r="D118" s="31">
        <f t="shared" si="7"/>
        <v>0</v>
      </c>
    </row>
    <row r="119" spans="1:8" ht="27.95" customHeight="1" x14ac:dyDescent="0.25">
      <c r="A119" s="28" t="s">
        <v>116</v>
      </c>
      <c r="B119" s="23"/>
      <c r="C119" s="39">
        <v>666</v>
      </c>
      <c r="D119" s="31">
        <f t="shared" si="7"/>
        <v>0</v>
      </c>
    </row>
    <row r="120" spans="1:8" ht="27.95" customHeight="1" thickBot="1" x14ac:dyDescent="0.3">
      <c r="A120" s="42" t="s">
        <v>118</v>
      </c>
      <c r="B120" s="23"/>
      <c r="C120" s="39">
        <v>666</v>
      </c>
      <c r="D120" s="31">
        <f t="shared" si="7"/>
        <v>0</v>
      </c>
    </row>
    <row r="121" spans="1:8" ht="27.95" customHeight="1" thickBot="1" x14ac:dyDescent="0.3">
      <c r="A121" s="42" t="s">
        <v>119</v>
      </c>
      <c r="B121" s="29"/>
      <c r="C121" s="30">
        <v>666</v>
      </c>
      <c r="D121" s="31">
        <f t="shared" si="7"/>
        <v>0</v>
      </c>
    </row>
    <row r="122" spans="1:8" ht="27.95" customHeight="1" thickBot="1" x14ac:dyDescent="0.3">
      <c r="A122" s="43" t="s">
        <v>121</v>
      </c>
      <c r="B122" s="29"/>
      <c r="C122" s="30">
        <v>666</v>
      </c>
      <c r="D122" s="31">
        <f t="shared" si="7"/>
        <v>0</v>
      </c>
    </row>
    <row r="123" spans="1:8" ht="27.95" customHeight="1" x14ac:dyDescent="0.25">
      <c r="A123" s="49" t="s">
        <v>122</v>
      </c>
      <c r="B123" s="23"/>
      <c r="C123" s="35"/>
      <c r="D123" s="35">
        <f>SUM(D111:D122)</f>
        <v>0</v>
      </c>
    </row>
    <row r="124" spans="1:8" ht="27.95" customHeight="1" x14ac:dyDescent="0.25">
      <c r="A124" s="50"/>
      <c r="B124" s="23"/>
      <c r="C124" s="35"/>
      <c r="D124" s="35"/>
    </row>
    <row r="125" spans="1:8" ht="27.95" customHeight="1" x14ac:dyDescent="0.25">
      <c r="A125" s="50" t="s">
        <v>128</v>
      </c>
      <c r="B125" s="23"/>
      <c r="C125" s="51">
        <v>343333</v>
      </c>
      <c r="D125" s="51">
        <f>B125*C125</f>
        <v>0</v>
      </c>
      <c r="E125" s="63"/>
      <c r="F125" s="64"/>
      <c r="G125" s="64"/>
    </row>
    <row r="126" spans="1:8" ht="27.95" customHeight="1" x14ac:dyDescent="0.25">
      <c r="A126" s="50"/>
      <c r="B126" s="23"/>
      <c r="C126" s="35"/>
      <c r="D126" s="35"/>
      <c r="H126" s="12">
        <v>1</v>
      </c>
    </row>
    <row r="127" spans="1:8" ht="27.95" customHeight="1" x14ac:dyDescent="0.25">
      <c r="A127" s="50"/>
      <c r="B127" s="23"/>
      <c r="C127" s="52" t="s">
        <v>129</v>
      </c>
      <c r="D127" s="25">
        <f>(D18+D33+D48+D63+D78+D93+D108+D123+D125)</f>
        <v>27306</v>
      </c>
    </row>
    <row r="128" spans="1:8" ht="27.95" customHeight="1" x14ac:dyDescent="0.25">
      <c r="A128" s="50"/>
      <c r="B128" s="23"/>
      <c r="C128" s="53" t="s">
        <v>130</v>
      </c>
      <c r="D128" s="55">
        <f>(D127/1000)*1.035</f>
        <v>28.261709999999997</v>
      </c>
    </row>
    <row r="129" spans="1:4" ht="27.95" customHeight="1" x14ac:dyDescent="0.25">
      <c r="A129" s="50"/>
      <c r="B129" s="23"/>
      <c r="C129" s="53" t="s">
        <v>131</v>
      </c>
      <c r="D129" s="54">
        <f>(D127/1000)*1.05</f>
        <v>28.671300000000002</v>
      </c>
    </row>
    <row r="130" spans="1:4" ht="27.95" customHeight="1" x14ac:dyDescent="0.25">
      <c r="A130" s="50"/>
      <c r="B130" s="23"/>
      <c r="C130" s="25"/>
      <c r="D130" s="45"/>
    </row>
    <row r="131" spans="1:4" ht="27.95" customHeight="1" x14ac:dyDescent="0.25">
      <c r="B131" s="57"/>
      <c r="D131" s="58"/>
    </row>
    <row r="132" spans="1:4" ht="27.95" customHeight="1" x14ac:dyDescent="0.25"/>
  </sheetData>
  <mergeCells count="10">
    <mergeCell ref="C79:D79"/>
    <mergeCell ref="C94:D94"/>
    <mergeCell ref="C109:D109"/>
    <mergeCell ref="E125:G125"/>
    <mergeCell ref="A1:D1"/>
    <mergeCell ref="C4:D4"/>
    <mergeCell ref="C19:D19"/>
    <mergeCell ref="C34:D34"/>
    <mergeCell ref="C49:D49"/>
    <mergeCell ref="C64:D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82"/>
  <sheetViews>
    <sheetView topLeftCell="A78" workbookViewId="0">
      <selection activeCell="I90" sqref="I90"/>
    </sheetView>
  </sheetViews>
  <sheetFormatPr defaultRowHeight="15" x14ac:dyDescent="0.25"/>
  <cols>
    <col min="1" max="2" width="9.140625" style="1"/>
    <col min="3" max="3" width="18.28515625" style="1" customWidth="1"/>
    <col min="4" max="4" width="9.140625" style="1"/>
    <col min="8" max="8" width="16.42578125" customWidth="1"/>
  </cols>
  <sheetData>
    <row r="1" spans="1:17" x14ac:dyDescent="0.25">
      <c r="A1" s="1">
        <v>59.665999999999997</v>
      </c>
      <c r="C1" s="1" t="s">
        <v>128</v>
      </c>
      <c r="D1" s="1">
        <v>33</v>
      </c>
      <c r="M1">
        <f>IF(AND(A1&gt;=61,A1&lt;=110),2,IF(AND(A1&gt;110,A1&lt;=152),3,IF(AND(A1&gt;152,A1&lt;=196),4,IF(AND(A1&gt;196,A1&lt;=243),5,IF(AND(A1&gt;243,A1&lt;=289),6,IF(AND(A1&gt;289,A1&lt;=334),7,IF(AND(A1&gt;334,A1&lt;=376),8,IF(AND(A1&gt;376,A1&lt;=427),9,IF(AND(A1&gt;427,A1&lt;=471),10,IF(AND(A1&gt;=1,A1&lt;61),1,IF(A1&gt;471,11)))))))))))</f>
        <v>1</v>
      </c>
      <c r="O1" s="1"/>
      <c r="P1" s="1">
        <v>2</v>
      </c>
      <c r="Q1" s="1"/>
    </row>
    <row r="2" spans="1:17" x14ac:dyDescent="0.25">
      <c r="A2" s="1">
        <v>149.17500000000001</v>
      </c>
      <c r="C2" s="1" t="s">
        <v>0</v>
      </c>
      <c r="D2" s="1">
        <v>51.75</v>
      </c>
      <c r="M2">
        <f>IF(AND(A2&gt;=61,A2&lt;=110),2,IF(AND(A2&gt;110,A2&lt;=152),3,IF(AND(A2&gt;152,A2&lt;=196),4,IF(AND(A2&gt;196,A2&lt;=243),5,IF(AND(A2&gt;243,A2&lt;=289),6,IF(AND(A2&gt;289,A2&lt;=334),7,IF(AND(A2&gt;334,A2&lt;=376),8,IF(AND(A2&gt;376,A2&lt;=427),9,IF(AND(A2&gt;427,A2&lt;=471),10,IF(AND(A2&gt;=1,A2&lt;61),1,IF(A2&gt;471,11)))))))))))</f>
        <v>3</v>
      </c>
      <c r="O2" s="11">
        <f>A2+A1</f>
        <v>208.84100000000001</v>
      </c>
      <c r="P2" s="11" t="str">
        <f t="shared" ref="P2:P13" si="0">IF(A2=O2,2," ")</f>
        <v xml:space="preserve"> </v>
      </c>
      <c r="Q2" s="11" t="str">
        <f t="shared" ref="Q2:Q13" si="1">IF(P2=2,IF(COUNTIF(C2, "*T2*"), 1, " ")," " )</f>
        <v xml:space="preserve"> </v>
      </c>
    </row>
    <row r="3" spans="1:17" ht="15.75" thickBot="1" x14ac:dyDescent="0.3">
      <c r="A3" s="1">
        <v>321.84199999999998</v>
      </c>
      <c r="C3" s="1" t="s">
        <v>74</v>
      </c>
      <c r="D3" s="1">
        <v>61.75</v>
      </c>
      <c r="M3">
        <f t="shared" ref="M3:M37" si="2">IF(AND(A3&gt;=61,A3&lt;=110),2,IF(AND(A3&gt;110,A3&lt;=152),3,IF(AND(A3&gt;152,A3&lt;=196),4,IF(AND(A3&gt;196,A3&lt;=243),5,IF(AND(A3&gt;243,A3&lt;=289),6,IF(AND(A3&gt;289,A3&lt;=334),7,IF(AND(A3&gt;334,A3&lt;=376),8,IF(AND(A3&gt;376,A3&lt;=427),9,IF(AND(A3&gt;427,A3&lt;=471),10,IF(AND(A3&gt;=1,A3&lt;61),1,IF(A3&gt;471,11)))))))))))</f>
        <v>7</v>
      </c>
      <c r="O3" s="11">
        <f t="shared" ref="O3:O12" si="3">O2+A3</f>
        <v>530.68299999999999</v>
      </c>
      <c r="P3" s="11" t="str">
        <f t="shared" si="0"/>
        <v xml:space="preserve"> </v>
      </c>
      <c r="Q3" s="11" t="str">
        <f t="shared" si="1"/>
        <v xml:space="preserve"> </v>
      </c>
    </row>
    <row r="4" spans="1:17" x14ac:dyDescent="0.25">
      <c r="A4" s="1">
        <v>486.53399999999999</v>
      </c>
      <c r="B4" s="1">
        <v>13.2258</v>
      </c>
      <c r="C4" s="1" t="s">
        <v>79</v>
      </c>
      <c r="D4" s="1">
        <v>69.75</v>
      </c>
      <c r="H4" s="2" t="s">
        <v>3</v>
      </c>
      <c r="I4" s="3">
        <f>COUNTIF(C:C,H4)</f>
        <v>0</v>
      </c>
      <c r="J4" s="4" t="s">
        <v>4</v>
      </c>
      <c r="K4" s="5">
        <f>SUM(I4:I15)</f>
        <v>21</v>
      </c>
      <c r="M4">
        <f t="shared" si="2"/>
        <v>11</v>
      </c>
      <c r="O4" s="11">
        <f t="shared" si="3"/>
        <v>1017.217</v>
      </c>
      <c r="P4" s="11" t="str">
        <f t="shared" si="0"/>
        <v xml:space="preserve"> </v>
      </c>
      <c r="Q4" s="11" t="str">
        <f t="shared" si="1"/>
        <v xml:space="preserve"> </v>
      </c>
    </row>
    <row r="5" spans="1:17" x14ac:dyDescent="0.25">
      <c r="A5" s="1">
        <v>344.39600000000002</v>
      </c>
      <c r="B5" s="1">
        <v>4.9859999999999998</v>
      </c>
      <c r="C5" s="1" t="s">
        <v>79</v>
      </c>
      <c r="D5" s="1">
        <v>69.75</v>
      </c>
      <c r="H5" s="6" t="s">
        <v>6</v>
      </c>
      <c r="I5">
        <f t="shared" ref="I5:I68" si="4">COUNTIF(C:C,H5)</f>
        <v>0</v>
      </c>
      <c r="J5" s="1" t="s">
        <v>7</v>
      </c>
      <c r="K5" s="7">
        <f>SUM(I12:I15)</f>
        <v>3</v>
      </c>
      <c r="M5">
        <f t="shared" si="2"/>
        <v>8</v>
      </c>
      <c r="O5" s="11">
        <f t="shared" si="3"/>
        <v>1361.6130000000001</v>
      </c>
      <c r="P5" s="11" t="str">
        <f t="shared" si="0"/>
        <v xml:space="preserve"> </v>
      </c>
      <c r="Q5" s="11" t="str">
        <f t="shared" si="1"/>
        <v xml:space="preserve"> </v>
      </c>
    </row>
    <row r="6" spans="1:17" x14ac:dyDescent="0.25">
      <c r="A6" s="1">
        <v>350.90499999999997</v>
      </c>
      <c r="C6" s="1" t="s">
        <v>5</v>
      </c>
      <c r="D6" s="1">
        <v>58.25</v>
      </c>
      <c r="H6" s="6" t="s">
        <v>8</v>
      </c>
      <c r="I6">
        <f t="shared" si="4"/>
        <v>4</v>
      </c>
      <c r="J6" s="1" t="s">
        <v>9</v>
      </c>
      <c r="K6" s="7">
        <f>SUM(I8:I11)</f>
        <v>7</v>
      </c>
      <c r="M6">
        <f t="shared" si="2"/>
        <v>8</v>
      </c>
      <c r="O6" s="11">
        <f t="shared" si="3"/>
        <v>1712.518</v>
      </c>
      <c r="P6" s="11" t="str">
        <f t="shared" si="0"/>
        <v xml:space="preserve"> </v>
      </c>
      <c r="Q6" s="11" t="str">
        <f t="shared" si="1"/>
        <v xml:space="preserve"> </v>
      </c>
    </row>
    <row r="7" spans="1:17" x14ac:dyDescent="0.25">
      <c r="A7" s="1">
        <v>422.03699999999998</v>
      </c>
      <c r="C7" s="1" t="s">
        <v>2</v>
      </c>
      <c r="D7" s="1">
        <v>64.25</v>
      </c>
      <c r="H7" s="6" t="s">
        <v>5</v>
      </c>
      <c r="I7">
        <f t="shared" si="4"/>
        <v>7</v>
      </c>
      <c r="J7" s="1" t="s">
        <v>10</v>
      </c>
      <c r="K7" s="7">
        <f>I4+I8+I12</f>
        <v>0</v>
      </c>
      <c r="M7">
        <f t="shared" si="2"/>
        <v>9</v>
      </c>
      <c r="O7" s="11">
        <f t="shared" si="3"/>
        <v>2134.5549999999998</v>
      </c>
      <c r="P7" s="11" t="str">
        <f t="shared" si="0"/>
        <v xml:space="preserve"> </v>
      </c>
      <c r="Q7" s="11" t="str">
        <f t="shared" si="1"/>
        <v xml:space="preserve"> </v>
      </c>
    </row>
    <row r="8" spans="1:17" x14ac:dyDescent="0.25">
      <c r="A8" s="1">
        <v>366.16300000000001</v>
      </c>
      <c r="B8" s="1">
        <v>57.819299999999998</v>
      </c>
      <c r="C8" s="1" t="s">
        <v>48</v>
      </c>
      <c r="D8" s="1">
        <v>53.75</v>
      </c>
      <c r="H8" s="6" t="s">
        <v>11</v>
      </c>
      <c r="I8">
        <f t="shared" si="4"/>
        <v>0</v>
      </c>
      <c r="J8" s="1" t="s">
        <v>12</v>
      </c>
      <c r="K8" s="7">
        <f>I5+I9+I13</f>
        <v>3</v>
      </c>
      <c r="M8">
        <f t="shared" si="2"/>
        <v>8</v>
      </c>
      <c r="O8" s="11">
        <f t="shared" si="3"/>
        <v>2500.7179999999998</v>
      </c>
      <c r="P8" s="11" t="str">
        <f t="shared" si="0"/>
        <v xml:space="preserve"> </v>
      </c>
      <c r="Q8" s="11" t="str">
        <f t="shared" si="1"/>
        <v xml:space="preserve"> </v>
      </c>
    </row>
    <row r="9" spans="1:17" x14ac:dyDescent="0.25">
      <c r="A9" s="1">
        <v>339.81599999999997</v>
      </c>
      <c r="C9" s="1" t="s">
        <v>8</v>
      </c>
      <c r="D9" s="1">
        <v>56.25</v>
      </c>
      <c r="H9" s="6" t="s">
        <v>14</v>
      </c>
      <c r="I9">
        <f t="shared" si="4"/>
        <v>1</v>
      </c>
      <c r="J9" s="1" t="s">
        <v>15</v>
      </c>
      <c r="K9" s="7">
        <f>I6+I10+I14</f>
        <v>7</v>
      </c>
      <c r="M9">
        <f t="shared" si="2"/>
        <v>8</v>
      </c>
      <c r="O9" s="11">
        <f t="shared" si="3"/>
        <v>2840.5339999999997</v>
      </c>
      <c r="P9" s="11" t="str">
        <f t="shared" si="0"/>
        <v xml:space="preserve"> </v>
      </c>
      <c r="Q9" s="11" t="str">
        <f t="shared" si="1"/>
        <v xml:space="preserve"> </v>
      </c>
    </row>
    <row r="10" spans="1:17" x14ac:dyDescent="0.25">
      <c r="A10" s="1">
        <v>391.73399999999998</v>
      </c>
      <c r="C10" s="1" t="s">
        <v>5</v>
      </c>
      <c r="D10" s="1">
        <v>58.25</v>
      </c>
      <c r="H10" s="6" t="s">
        <v>1</v>
      </c>
      <c r="I10">
        <f t="shared" si="4"/>
        <v>2</v>
      </c>
      <c r="J10" s="1" t="s">
        <v>16</v>
      </c>
      <c r="K10" s="7">
        <f>I7+I11+I15</f>
        <v>11</v>
      </c>
      <c r="M10">
        <f t="shared" si="2"/>
        <v>9</v>
      </c>
      <c r="O10" s="11">
        <f t="shared" si="3"/>
        <v>3232.2679999999996</v>
      </c>
      <c r="P10" s="11" t="str">
        <f t="shared" si="0"/>
        <v xml:space="preserve"> </v>
      </c>
      <c r="Q10" s="11" t="str">
        <f t="shared" si="1"/>
        <v xml:space="preserve"> </v>
      </c>
    </row>
    <row r="11" spans="1:17" x14ac:dyDescent="0.25">
      <c r="A11" s="1">
        <v>352.226</v>
      </c>
      <c r="C11" s="1" t="s">
        <v>85</v>
      </c>
      <c r="D11" s="1">
        <v>59.75</v>
      </c>
      <c r="H11" s="6" t="s">
        <v>2</v>
      </c>
      <c r="I11">
        <f t="shared" si="4"/>
        <v>4</v>
      </c>
      <c r="K11" s="7"/>
      <c r="M11">
        <f t="shared" si="2"/>
        <v>8</v>
      </c>
      <c r="O11" s="11">
        <f t="shared" si="3"/>
        <v>3584.4939999999997</v>
      </c>
      <c r="P11" s="11" t="str">
        <f t="shared" si="0"/>
        <v xml:space="preserve"> </v>
      </c>
      <c r="Q11" s="11" t="str">
        <f t="shared" si="1"/>
        <v xml:space="preserve"> </v>
      </c>
    </row>
    <row r="12" spans="1:17" x14ac:dyDescent="0.25">
      <c r="A12" s="1">
        <v>344.68599999999998</v>
      </c>
      <c r="C12" s="1" t="s">
        <v>83</v>
      </c>
      <c r="D12" s="1">
        <v>57.75</v>
      </c>
      <c r="H12" s="6" t="s">
        <v>18</v>
      </c>
      <c r="I12">
        <f t="shared" si="4"/>
        <v>0</v>
      </c>
      <c r="J12" s="1" t="s">
        <v>19</v>
      </c>
      <c r="K12" s="7">
        <f>COUNTIFS(C:C,"*T2-F*",D:D,"&gt;65")</f>
        <v>3</v>
      </c>
      <c r="M12">
        <f t="shared" si="2"/>
        <v>8</v>
      </c>
      <c r="O12" s="11">
        <f t="shared" si="3"/>
        <v>3929.18</v>
      </c>
      <c r="P12" s="11" t="str">
        <f t="shared" si="0"/>
        <v xml:space="preserve"> </v>
      </c>
      <c r="Q12" s="11" t="str">
        <f t="shared" si="1"/>
        <v xml:space="preserve"> </v>
      </c>
    </row>
    <row r="13" spans="1:17" x14ac:dyDescent="0.25">
      <c r="A13" s="1">
        <v>369.37200000000001</v>
      </c>
      <c r="C13" s="1" t="s">
        <v>5</v>
      </c>
      <c r="D13" s="1">
        <v>58.25</v>
      </c>
      <c r="H13" s="6" t="s">
        <v>20</v>
      </c>
      <c r="I13">
        <f t="shared" si="4"/>
        <v>2</v>
      </c>
      <c r="K13" s="7"/>
      <c r="M13">
        <f t="shared" si="2"/>
        <v>8</v>
      </c>
      <c r="O13" s="11">
        <f>IF((O12+A13)&gt;4000,A13,(O12+A13))</f>
        <v>369.37200000000001</v>
      </c>
      <c r="P13" s="11">
        <f t="shared" si="0"/>
        <v>2</v>
      </c>
      <c r="Q13" s="11">
        <f t="shared" si="1"/>
        <v>1</v>
      </c>
    </row>
    <row r="14" spans="1:17" x14ac:dyDescent="0.25">
      <c r="A14" s="1">
        <v>335.822</v>
      </c>
      <c r="C14" s="1" t="s">
        <v>8</v>
      </c>
      <c r="D14" s="1">
        <v>56.25</v>
      </c>
      <c r="H14" s="6" t="s">
        <v>21</v>
      </c>
      <c r="I14">
        <f t="shared" si="4"/>
        <v>1</v>
      </c>
      <c r="J14" s="1" t="s">
        <v>121</v>
      </c>
      <c r="K14" s="7">
        <f>IF(AND(K4&gt;=1,K4&lt;=15),1,IF(AND(K4&gt;15,K4&lt;=30),2,IF(AND(K4&gt;30,K4&lt;=50),3,IF(AND(K4&gt;50,K4&lt;=80),4,IF(AND(K4&gt;80,K4&lt;=120),5,IF(AND(K4&gt;120,K4&lt;=150),5,IF(AND(K4&gt;150,K4&lt;=200),6,IF(AND(K4&gt;200,K4&lt;=250),7,IF(K4&gt;250,8,IF(K4&lt;1,0))))))))))</f>
        <v>2</v>
      </c>
      <c r="M14">
        <f t="shared" si="2"/>
        <v>8</v>
      </c>
      <c r="O14" s="11">
        <f t="shared" ref="O14:O37" si="5">IF((O13+A14)&gt;4000,A14,(O13+A14))</f>
        <v>705.19399999999996</v>
      </c>
      <c r="P14" s="11" t="str">
        <f t="shared" ref="P14:P37" si="6">IF(A14=O14,2," ")</f>
        <v xml:space="preserve"> </v>
      </c>
      <c r="Q14" s="11" t="str">
        <f t="shared" ref="Q14:Q37" si="7">IF(P14=2,IF(COUNTIF(C14, "*T2*"), 1, " ")," " )</f>
        <v xml:space="preserve"> </v>
      </c>
    </row>
    <row r="15" spans="1:17" ht="15.75" thickBot="1" x14ac:dyDescent="0.3">
      <c r="A15" s="1">
        <v>326.57499999999999</v>
      </c>
      <c r="C15" s="1" t="s">
        <v>8</v>
      </c>
      <c r="D15" s="1">
        <v>56.25</v>
      </c>
      <c r="H15" s="8" t="s">
        <v>22</v>
      </c>
      <c r="I15" s="9">
        <f t="shared" si="4"/>
        <v>0</v>
      </c>
      <c r="J15" s="9"/>
      <c r="K15" s="10"/>
      <c r="M15">
        <f t="shared" si="2"/>
        <v>7</v>
      </c>
      <c r="O15" s="11">
        <f t="shared" si="5"/>
        <v>1031.769</v>
      </c>
      <c r="P15" s="11" t="str">
        <f t="shared" si="6"/>
        <v xml:space="preserve"> </v>
      </c>
      <c r="Q15" s="11" t="str">
        <f t="shared" si="7"/>
        <v xml:space="preserve"> </v>
      </c>
    </row>
    <row r="16" spans="1:17" x14ac:dyDescent="0.25">
      <c r="A16" s="1">
        <v>314.29000000000002</v>
      </c>
      <c r="B16" s="1">
        <v>-22.3294</v>
      </c>
      <c r="C16" s="1" t="s">
        <v>38</v>
      </c>
      <c r="D16" s="1">
        <v>57.75</v>
      </c>
      <c r="H16" s="2" t="s">
        <v>23</v>
      </c>
      <c r="I16" s="3">
        <f t="shared" si="4"/>
        <v>0</v>
      </c>
      <c r="J16" s="4" t="s">
        <v>4</v>
      </c>
      <c r="K16" s="5">
        <f>SUM(I16:I27)</f>
        <v>1</v>
      </c>
      <c r="M16">
        <f t="shared" si="2"/>
        <v>7</v>
      </c>
      <c r="O16" s="11">
        <f t="shared" si="5"/>
        <v>1346.059</v>
      </c>
      <c r="P16" s="11" t="str">
        <f t="shared" si="6"/>
        <v xml:space="preserve"> </v>
      </c>
      <c r="Q16" s="11" t="str">
        <f t="shared" si="7"/>
        <v xml:space="preserve"> </v>
      </c>
    </row>
    <row r="17" spans="1:17" x14ac:dyDescent="0.25">
      <c r="A17" s="1">
        <v>361.29899999999998</v>
      </c>
      <c r="C17" s="1" t="s">
        <v>8</v>
      </c>
      <c r="D17" s="1">
        <v>56.25</v>
      </c>
      <c r="H17" s="6" t="s">
        <v>24</v>
      </c>
      <c r="I17">
        <f t="shared" si="4"/>
        <v>0</v>
      </c>
      <c r="J17" s="1" t="s">
        <v>7</v>
      </c>
      <c r="K17" s="7">
        <f>SUM(I24:I27)</f>
        <v>0</v>
      </c>
      <c r="M17">
        <f t="shared" si="2"/>
        <v>8</v>
      </c>
      <c r="O17" s="11">
        <f t="shared" si="5"/>
        <v>1707.3579999999999</v>
      </c>
      <c r="P17" s="11" t="str">
        <f t="shared" si="6"/>
        <v xml:space="preserve"> </v>
      </c>
      <c r="Q17" s="11" t="str">
        <f t="shared" si="7"/>
        <v xml:space="preserve"> </v>
      </c>
    </row>
    <row r="18" spans="1:17" x14ac:dyDescent="0.25">
      <c r="A18" s="1">
        <v>361.149</v>
      </c>
      <c r="C18" s="1" t="s">
        <v>5</v>
      </c>
      <c r="D18" s="1">
        <v>58.25</v>
      </c>
      <c r="H18" s="6" t="s">
        <v>25</v>
      </c>
      <c r="I18">
        <f t="shared" si="4"/>
        <v>0</v>
      </c>
      <c r="J18" s="1" t="s">
        <v>9</v>
      </c>
      <c r="K18" s="7">
        <f>SUM(I20:I23)</f>
        <v>0</v>
      </c>
      <c r="M18">
        <f t="shared" si="2"/>
        <v>8</v>
      </c>
      <c r="O18" s="11">
        <f t="shared" si="5"/>
        <v>2068.5070000000001</v>
      </c>
      <c r="P18" s="11" t="str">
        <f t="shared" si="6"/>
        <v xml:space="preserve"> </v>
      </c>
      <c r="Q18" s="11" t="str">
        <f t="shared" si="7"/>
        <v xml:space="preserve"> </v>
      </c>
    </row>
    <row r="19" spans="1:17" x14ac:dyDescent="0.25">
      <c r="A19" s="1">
        <v>445.92399999999998</v>
      </c>
      <c r="C19" s="1" t="s">
        <v>1</v>
      </c>
      <c r="D19" s="1">
        <v>62.25</v>
      </c>
      <c r="H19" s="6" t="s">
        <v>26</v>
      </c>
      <c r="I19">
        <f t="shared" si="4"/>
        <v>1</v>
      </c>
      <c r="J19" s="1" t="s">
        <v>10</v>
      </c>
      <c r="K19" s="7">
        <f>I16+I20+I24</f>
        <v>0</v>
      </c>
      <c r="M19">
        <f t="shared" si="2"/>
        <v>10</v>
      </c>
      <c r="O19" s="11">
        <f t="shared" si="5"/>
        <v>2514.431</v>
      </c>
      <c r="P19" s="11" t="str">
        <f t="shared" si="6"/>
        <v xml:space="preserve"> </v>
      </c>
      <c r="Q19" s="11" t="str">
        <f t="shared" si="7"/>
        <v xml:space="preserve"> </v>
      </c>
    </row>
    <row r="20" spans="1:17" x14ac:dyDescent="0.25">
      <c r="A20" s="1">
        <v>316.048</v>
      </c>
      <c r="B20" s="1">
        <v>7.7606999999999999</v>
      </c>
      <c r="C20" s="1" t="s">
        <v>144</v>
      </c>
      <c r="D20" s="1">
        <v>69.75</v>
      </c>
      <c r="H20" s="6" t="s">
        <v>27</v>
      </c>
      <c r="I20">
        <f t="shared" si="4"/>
        <v>0</v>
      </c>
      <c r="J20" s="1" t="s">
        <v>12</v>
      </c>
      <c r="K20" s="7">
        <f>I17+I21+I25</f>
        <v>0</v>
      </c>
      <c r="M20">
        <f t="shared" si="2"/>
        <v>7</v>
      </c>
      <c r="O20" s="11">
        <f t="shared" si="5"/>
        <v>2830.4790000000003</v>
      </c>
      <c r="P20" s="11" t="str">
        <f t="shared" si="6"/>
        <v xml:space="preserve"> </v>
      </c>
      <c r="Q20" s="11" t="str">
        <f t="shared" si="7"/>
        <v xml:space="preserve"> </v>
      </c>
    </row>
    <row r="21" spans="1:17" x14ac:dyDescent="0.25">
      <c r="A21" s="1">
        <v>339.363</v>
      </c>
      <c r="C21" s="1" t="s">
        <v>142</v>
      </c>
      <c r="D21" s="1">
        <v>69.75</v>
      </c>
      <c r="H21" s="6" t="s">
        <v>28</v>
      </c>
      <c r="I21">
        <f t="shared" si="4"/>
        <v>0</v>
      </c>
      <c r="J21" s="1" t="s">
        <v>15</v>
      </c>
      <c r="K21" s="7">
        <f>I18+I22+I26</f>
        <v>0</v>
      </c>
      <c r="M21">
        <f t="shared" si="2"/>
        <v>8</v>
      </c>
      <c r="O21" s="11">
        <f t="shared" si="5"/>
        <v>3169.8420000000001</v>
      </c>
      <c r="P21" s="11" t="str">
        <f t="shared" si="6"/>
        <v xml:space="preserve"> </v>
      </c>
      <c r="Q21" s="11" t="str">
        <f t="shared" si="7"/>
        <v xml:space="preserve"> </v>
      </c>
    </row>
    <row r="22" spans="1:17" x14ac:dyDescent="0.25">
      <c r="A22" s="1">
        <v>254.83199999999999</v>
      </c>
      <c r="C22" s="1" t="s">
        <v>5</v>
      </c>
      <c r="D22" s="1">
        <v>58.25</v>
      </c>
      <c r="H22" s="6" t="s">
        <v>29</v>
      </c>
      <c r="I22">
        <f t="shared" si="4"/>
        <v>0</v>
      </c>
      <c r="J22" s="1" t="s">
        <v>16</v>
      </c>
      <c r="K22" s="7">
        <f>I19+I23+I27</f>
        <v>1</v>
      </c>
      <c r="M22">
        <f t="shared" si="2"/>
        <v>6</v>
      </c>
      <c r="O22" s="11">
        <f t="shared" si="5"/>
        <v>3424.674</v>
      </c>
      <c r="P22" s="11" t="str">
        <f t="shared" si="6"/>
        <v xml:space="preserve"> </v>
      </c>
      <c r="Q22" s="11" t="str">
        <f t="shared" si="7"/>
        <v xml:space="preserve"> </v>
      </c>
    </row>
    <row r="23" spans="1:17" x14ac:dyDescent="0.25">
      <c r="A23" s="1">
        <v>404.43799999999999</v>
      </c>
      <c r="B23" s="1">
        <v>11.7433</v>
      </c>
      <c r="C23" s="1" t="s">
        <v>38</v>
      </c>
      <c r="D23" s="1">
        <v>57.75</v>
      </c>
      <c r="H23" s="6" t="s">
        <v>30</v>
      </c>
      <c r="I23">
        <f t="shared" si="4"/>
        <v>0</v>
      </c>
      <c r="K23" s="7"/>
      <c r="M23">
        <f t="shared" si="2"/>
        <v>9</v>
      </c>
      <c r="O23" s="11">
        <f t="shared" si="5"/>
        <v>3829.1120000000001</v>
      </c>
      <c r="P23" s="11" t="str">
        <f t="shared" si="6"/>
        <v xml:space="preserve"> </v>
      </c>
      <c r="Q23" s="11" t="str">
        <f t="shared" si="7"/>
        <v xml:space="preserve"> </v>
      </c>
    </row>
    <row r="24" spans="1:17" x14ac:dyDescent="0.25">
      <c r="A24" s="1">
        <v>430.036</v>
      </c>
      <c r="C24" s="1" t="s">
        <v>20</v>
      </c>
      <c r="D24" s="1">
        <v>66.25</v>
      </c>
      <c r="H24" s="6" t="s">
        <v>31</v>
      </c>
      <c r="I24">
        <f t="shared" si="4"/>
        <v>0</v>
      </c>
      <c r="J24" s="1" t="s">
        <v>19</v>
      </c>
      <c r="K24" s="7">
        <f>COUNTIFS(C:C,"*F-SA*",D:D,"&gt;65")</f>
        <v>0</v>
      </c>
      <c r="M24">
        <f t="shared" si="2"/>
        <v>10</v>
      </c>
      <c r="O24" s="11">
        <f t="shared" si="5"/>
        <v>430.036</v>
      </c>
      <c r="P24" s="11">
        <f t="shared" si="6"/>
        <v>2</v>
      </c>
      <c r="Q24" s="11">
        <f t="shared" si="7"/>
        <v>1</v>
      </c>
    </row>
    <row r="25" spans="1:17" x14ac:dyDescent="0.25">
      <c r="A25" s="1">
        <v>408.27800000000002</v>
      </c>
      <c r="C25" s="1" t="s">
        <v>20</v>
      </c>
      <c r="D25" s="1">
        <v>66.25</v>
      </c>
      <c r="H25" s="6" t="s">
        <v>32</v>
      </c>
      <c r="I25">
        <f t="shared" si="4"/>
        <v>0</v>
      </c>
      <c r="K25" s="7"/>
      <c r="M25">
        <f t="shared" si="2"/>
        <v>9</v>
      </c>
      <c r="O25" s="11">
        <f t="shared" si="5"/>
        <v>838.31400000000008</v>
      </c>
      <c r="P25" s="11" t="str">
        <f t="shared" si="6"/>
        <v xml:space="preserve"> </v>
      </c>
      <c r="Q25" s="11" t="str">
        <f t="shared" si="7"/>
        <v xml:space="preserve"> </v>
      </c>
    </row>
    <row r="26" spans="1:17" x14ac:dyDescent="0.25">
      <c r="A26" s="1">
        <v>400.35</v>
      </c>
      <c r="C26" s="1" t="s">
        <v>21</v>
      </c>
      <c r="D26" s="1">
        <v>68.25</v>
      </c>
      <c r="H26" s="6" t="s">
        <v>33</v>
      </c>
      <c r="I26">
        <f t="shared" si="4"/>
        <v>0</v>
      </c>
      <c r="J26" s="1" t="s">
        <v>121</v>
      </c>
      <c r="K26" s="7">
        <f>IF(AND(K16&gt;=1,K16&lt;=15),1,IF(AND(K16&gt;15,K16&lt;=30),2,IF(AND(K16&gt;30,K16&lt;=50),3,IF(AND(K16&gt;50,K16&lt;=80),4,IF(AND(K16&gt;80,K16&lt;=120),5,IF(AND(K16&gt;120,K16&lt;=150),5,IF(AND(K16&gt;150,K16&lt;=200),6,IF(AND(K16&gt;200,K16&lt;=250),7,IF(K16&gt;250,8,IF(K16&lt;1,0))))))))))</f>
        <v>1</v>
      </c>
      <c r="M26">
        <f t="shared" si="2"/>
        <v>9</v>
      </c>
      <c r="O26" s="11">
        <f t="shared" si="5"/>
        <v>1238.6640000000002</v>
      </c>
      <c r="P26" s="11" t="str">
        <f t="shared" si="6"/>
        <v xml:space="preserve"> </v>
      </c>
      <c r="Q26" s="11" t="str">
        <f t="shared" si="7"/>
        <v xml:space="preserve"> </v>
      </c>
    </row>
    <row r="27" spans="1:17" ht="15.75" thickBot="1" x14ac:dyDescent="0.3">
      <c r="A27" s="1">
        <v>410.07900000000001</v>
      </c>
      <c r="C27" s="1" t="s">
        <v>2</v>
      </c>
      <c r="D27" s="1">
        <v>64.25</v>
      </c>
      <c r="H27" s="8" t="s">
        <v>34</v>
      </c>
      <c r="I27" s="9">
        <f t="shared" si="4"/>
        <v>0</v>
      </c>
      <c r="J27" s="9"/>
      <c r="K27" s="10"/>
      <c r="M27">
        <f t="shared" si="2"/>
        <v>9</v>
      </c>
      <c r="O27" s="11">
        <f t="shared" si="5"/>
        <v>1648.7430000000002</v>
      </c>
      <c r="P27" s="11" t="str">
        <f t="shared" si="6"/>
        <v xml:space="preserve"> </v>
      </c>
      <c r="Q27" s="11" t="str">
        <f t="shared" si="7"/>
        <v xml:space="preserve"> </v>
      </c>
    </row>
    <row r="28" spans="1:17" x14ac:dyDescent="0.25">
      <c r="A28" s="1">
        <v>377.35700000000003</v>
      </c>
      <c r="B28" s="1">
        <v>-7.6170999999999998</v>
      </c>
      <c r="C28" s="1" t="s">
        <v>26</v>
      </c>
      <c r="D28" s="1">
        <v>57.75</v>
      </c>
      <c r="H28" s="2" t="s">
        <v>35</v>
      </c>
      <c r="I28" s="3">
        <f t="shared" si="4"/>
        <v>0</v>
      </c>
      <c r="J28" s="4" t="s">
        <v>4</v>
      </c>
      <c r="K28" s="5">
        <f>SUM(I28:I39)</f>
        <v>4</v>
      </c>
      <c r="M28">
        <f t="shared" si="2"/>
        <v>9</v>
      </c>
      <c r="O28" s="11">
        <f t="shared" si="5"/>
        <v>2026.1000000000001</v>
      </c>
      <c r="P28" s="11" t="str">
        <f t="shared" si="6"/>
        <v xml:space="preserve"> </v>
      </c>
      <c r="Q28" s="11" t="str">
        <f t="shared" si="7"/>
        <v xml:space="preserve"> </v>
      </c>
    </row>
    <row r="29" spans="1:17" x14ac:dyDescent="0.25">
      <c r="A29" s="1">
        <v>381.53</v>
      </c>
      <c r="C29" s="1" t="s">
        <v>14</v>
      </c>
      <c r="D29" s="1">
        <v>60.25</v>
      </c>
      <c r="H29" s="6" t="s">
        <v>36</v>
      </c>
      <c r="I29">
        <f t="shared" si="4"/>
        <v>0</v>
      </c>
      <c r="J29" s="1" t="s">
        <v>7</v>
      </c>
      <c r="K29" s="7">
        <f>SUM(I36:I39)</f>
        <v>0</v>
      </c>
      <c r="M29">
        <f t="shared" si="2"/>
        <v>9</v>
      </c>
      <c r="O29" s="11">
        <f t="shared" si="5"/>
        <v>2407.63</v>
      </c>
      <c r="P29" s="11" t="str">
        <f t="shared" si="6"/>
        <v xml:space="preserve"> </v>
      </c>
      <c r="Q29" s="11" t="str">
        <f t="shared" si="7"/>
        <v xml:space="preserve"> </v>
      </c>
    </row>
    <row r="30" spans="1:17" x14ac:dyDescent="0.25">
      <c r="A30" s="1">
        <v>338.10199999999998</v>
      </c>
      <c r="C30" s="1" t="s">
        <v>2</v>
      </c>
      <c r="D30" s="1">
        <v>64.25</v>
      </c>
      <c r="H30" s="6" t="s">
        <v>37</v>
      </c>
      <c r="I30">
        <f t="shared" si="4"/>
        <v>0</v>
      </c>
      <c r="J30" s="1" t="s">
        <v>9</v>
      </c>
      <c r="K30" s="7">
        <f>SUM(I32:I35)</f>
        <v>0</v>
      </c>
      <c r="M30">
        <f t="shared" si="2"/>
        <v>8</v>
      </c>
      <c r="O30" s="11">
        <f t="shared" si="5"/>
        <v>2745.732</v>
      </c>
      <c r="P30" s="11" t="str">
        <f t="shared" si="6"/>
        <v xml:space="preserve"> </v>
      </c>
      <c r="Q30" s="11" t="str">
        <f t="shared" si="7"/>
        <v xml:space="preserve"> </v>
      </c>
    </row>
    <row r="31" spans="1:17" x14ac:dyDescent="0.25">
      <c r="A31" s="1">
        <v>374.98599999999999</v>
      </c>
      <c r="B31" s="1">
        <v>18.677099999999999</v>
      </c>
      <c r="C31" s="1" t="s">
        <v>38</v>
      </c>
      <c r="D31" s="1">
        <v>57.75</v>
      </c>
      <c r="H31" s="6" t="s">
        <v>38</v>
      </c>
      <c r="I31">
        <f t="shared" si="4"/>
        <v>4</v>
      </c>
      <c r="J31" s="1" t="s">
        <v>10</v>
      </c>
      <c r="K31" s="7">
        <f>I28+I32+I36</f>
        <v>0</v>
      </c>
      <c r="M31">
        <f t="shared" si="2"/>
        <v>8</v>
      </c>
      <c r="O31" s="11">
        <f t="shared" si="5"/>
        <v>3120.7179999999998</v>
      </c>
      <c r="P31" s="11" t="str">
        <f t="shared" si="6"/>
        <v xml:space="preserve"> </v>
      </c>
      <c r="Q31" s="11" t="str">
        <f t="shared" si="7"/>
        <v xml:space="preserve"> </v>
      </c>
    </row>
    <row r="32" spans="1:17" x14ac:dyDescent="0.25">
      <c r="A32" s="1">
        <v>403.52699999999999</v>
      </c>
      <c r="C32" s="1" t="s">
        <v>2</v>
      </c>
      <c r="D32" s="1">
        <v>64.25</v>
      </c>
      <c r="H32" s="6" t="s">
        <v>39</v>
      </c>
      <c r="I32">
        <f t="shared" si="4"/>
        <v>0</v>
      </c>
      <c r="J32" s="1" t="s">
        <v>12</v>
      </c>
      <c r="K32" s="7">
        <f>I29+I33+I37</f>
        <v>0</v>
      </c>
      <c r="M32">
        <f t="shared" si="2"/>
        <v>9</v>
      </c>
      <c r="O32" s="11">
        <f t="shared" si="5"/>
        <v>3524.2449999999999</v>
      </c>
      <c r="P32" s="11" t="str">
        <f t="shared" si="6"/>
        <v xml:space="preserve"> </v>
      </c>
      <c r="Q32" s="11" t="str">
        <f t="shared" si="7"/>
        <v xml:space="preserve"> </v>
      </c>
    </row>
    <row r="33" spans="1:17" x14ac:dyDescent="0.25">
      <c r="A33" s="1">
        <v>382.00099999999998</v>
      </c>
      <c r="C33" s="1" t="s">
        <v>1</v>
      </c>
      <c r="D33" s="1">
        <v>62.25</v>
      </c>
      <c r="H33" s="6" t="s">
        <v>40</v>
      </c>
      <c r="I33">
        <f t="shared" si="4"/>
        <v>0</v>
      </c>
      <c r="J33" s="1" t="s">
        <v>15</v>
      </c>
      <c r="K33" s="7">
        <f>I30+I34+I38</f>
        <v>0</v>
      </c>
      <c r="M33">
        <f t="shared" si="2"/>
        <v>9</v>
      </c>
      <c r="O33" s="11">
        <f t="shared" si="5"/>
        <v>3906.2460000000001</v>
      </c>
      <c r="P33" s="11" t="str">
        <f t="shared" si="6"/>
        <v xml:space="preserve"> </v>
      </c>
      <c r="Q33" s="11" t="str">
        <f t="shared" si="7"/>
        <v xml:space="preserve"> </v>
      </c>
    </row>
    <row r="34" spans="1:17" x14ac:dyDescent="0.25">
      <c r="A34" s="1">
        <v>339.77699999999999</v>
      </c>
      <c r="C34" s="1" t="s">
        <v>5</v>
      </c>
      <c r="D34" s="1">
        <v>58.25</v>
      </c>
      <c r="H34" s="6" t="s">
        <v>41</v>
      </c>
      <c r="I34">
        <f t="shared" si="4"/>
        <v>0</v>
      </c>
      <c r="J34" s="1" t="s">
        <v>16</v>
      </c>
      <c r="K34" s="7">
        <f>I31+I35+I39</f>
        <v>4</v>
      </c>
      <c r="M34">
        <f t="shared" si="2"/>
        <v>8</v>
      </c>
      <c r="O34" s="11">
        <f t="shared" si="5"/>
        <v>339.77699999999999</v>
      </c>
      <c r="P34" s="11">
        <f t="shared" si="6"/>
        <v>2</v>
      </c>
      <c r="Q34" s="11">
        <f t="shared" si="7"/>
        <v>1</v>
      </c>
    </row>
    <row r="35" spans="1:17" x14ac:dyDescent="0.25">
      <c r="A35" s="1">
        <v>333.59899999999999</v>
      </c>
      <c r="C35" s="1" t="s">
        <v>5</v>
      </c>
      <c r="D35" s="1">
        <v>58.25</v>
      </c>
      <c r="H35" s="6" t="s">
        <v>42</v>
      </c>
      <c r="I35">
        <f t="shared" si="4"/>
        <v>0</v>
      </c>
      <c r="K35" s="7"/>
      <c r="M35">
        <f t="shared" si="2"/>
        <v>7</v>
      </c>
      <c r="O35" s="11">
        <f t="shared" si="5"/>
        <v>673.37599999999998</v>
      </c>
      <c r="P35" s="11" t="str">
        <f t="shared" si="6"/>
        <v xml:space="preserve"> </v>
      </c>
      <c r="Q35" s="11" t="str">
        <f t="shared" si="7"/>
        <v xml:space="preserve"> </v>
      </c>
    </row>
    <row r="36" spans="1:17" x14ac:dyDescent="0.25">
      <c r="A36" s="1">
        <v>326.07</v>
      </c>
      <c r="B36" s="1">
        <v>24.1784</v>
      </c>
      <c r="C36" s="1" t="s">
        <v>38</v>
      </c>
      <c r="D36" s="1">
        <v>57.75</v>
      </c>
      <c r="H36" s="6" t="s">
        <v>43</v>
      </c>
      <c r="I36">
        <f t="shared" si="4"/>
        <v>0</v>
      </c>
      <c r="J36" s="1" t="s">
        <v>19</v>
      </c>
      <c r="K36" s="7">
        <f>COUNTIFS(C:C,"*F-MA*",D:D,"&gt;65")</f>
        <v>0</v>
      </c>
      <c r="M36">
        <f t="shared" si="2"/>
        <v>7</v>
      </c>
      <c r="O36" s="11">
        <f t="shared" si="5"/>
        <v>999.44599999999991</v>
      </c>
      <c r="P36" s="11" t="str">
        <f t="shared" si="6"/>
        <v xml:space="preserve"> </v>
      </c>
      <c r="Q36" s="11" t="str">
        <f t="shared" si="7"/>
        <v xml:space="preserve"> </v>
      </c>
    </row>
    <row r="37" spans="1:17" x14ac:dyDescent="0.25">
      <c r="A37" s="1">
        <v>109.997</v>
      </c>
      <c r="B37" s="1">
        <v>-10.0207</v>
      </c>
      <c r="C37" s="1" t="s">
        <v>0</v>
      </c>
      <c r="D37" s="1">
        <v>51.75</v>
      </c>
      <c r="H37" s="6" t="s">
        <v>44</v>
      </c>
      <c r="I37">
        <f t="shared" si="4"/>
        <v>0</v>
      </c>
      <c r="K37" s="7"/>
      <c r="M37">
        <f t="shared" si="2"/>
        <v>2</v>
      </c>
      <c r="O37" s="11">
        <f t="shared" si="5"/>
        <v>1109.443</v>
      </c>
      <c r="P37" s="11" t="str">
        <f t="shared" si="6"/>
        <v xml:space="preserve"> </v>
      </c>
      <c r="Q37" s="11" t="str">
        <f t="shared" si="7"/>
        <v xml:space="preserve"> </v>
      </c>
    </row>
    <row r="38" spans="1:17" x14ac:dyDescent="0.25">
      <c r="C38" s="1" t="s">
        <v>59</v>
      </c>
      <c r="D38" s="1">
        <v>53.75</v>
      </c>
      <c r="H38" s="6" t="s">
        <v>45</v>
      </c>
      <c r="I38">
        <f t="shared" si="4"/>
        <v>0</v>
      </c>
      <c r="J38" s="1" t="s">
        <v>121</v>
      </c>
      <c r="K38" s="7">
        <f>IF(AND(K28&gt;=1,K28&lt;=15),1,IF(AND(K28&gt;15,K28&lt;=30),2,IF(AND(K28&gt;30,K28&lt;=50),3,IF(AND(K28&gt;50,K28&lt;=80),4,IF(AND(K28&gt;80,K28&lt;=120),5,IF(AND(K28&gt;120,K28&lt;=150),5,IF(AND(K28&gt;150,K28&lt;=200),6,IF(AND(K28&gt;200,K28&lt;=250),7,IF(K28&gt;250,8,IF(K28&lt;1,0))))))))))</f>
        <v>1</v>
      </c>
      <c r="O38" s="11"/>
      <c r="P38" s="11"/>
      <c r="Q38" s="11"/>
    </row>
    <row r="39" spans="1:17" ht="15.75" thickBot="1" x14ac:dyDescent="0.3">
      <c r="H39" s="8" t="s">
        <v>46</v>
      </c>
      <c r="I39" s="9">
        <f t="shared" si="4"/>
        <v>0</v>
      </c>
      <c r="J39" s="9"/>
      <c r="K39" s="10"/>
      <c r="O39" s="11"/>
      <c r="P39" s="11"/>
      <c r="Q39" s="11"/>
    </row>
    <row r="40" spans="1:17" x14ac:dyDescent="0.25">
      <c r="H40" s="2" t="s">
        <v>47</v>
      </c>
      <c r="I40" s="3">
        <f t="shared" si="4"/>
        <v>0</v>
      </c>
      <c r="J40" s="4" t="s">
        <v>4</v>
      </c>
      <c r="K40" s="5">
        <f>SUM(I40:I51)</f>
        <v>1</v>
      </c>
      <c r="O40" s="11"/>
      <c r="P40" s="11"/>
      <c r="Q40" s="11"/>
    </row>
    <row r="41" spans="1:17" x14ac:dyDescent="0.25">
      <c r="H41" s="6" t="s">
        <v>48</v>
      </c>
      <c r="I41">
        <f t="shared" si="4"/>
        <v>1</v>
      </c>
      <c r="J41" s="1" t="s">
        <v>7</v>
      </c>
      <c r="K41" s="7">
        <f>SUM(I48:I51)</f>
        <v>0</v>
      </c>
      <c r="O41" s="11"/>
      <c r="P41" s="11"/>
      <c r="Q41" s="11"/>
    </row>
    <row r="42" spans="1:17" x14ac:dyDescent="0.25">
      <c r="H42" s="6" t="s">
        <v>49</v>
      </c>
      <c r="I42">
        <f t="shared" si="4"/>
        <v>0</v>
      </c>
      <c r="J42" s="1" t="s">
        <v>9</v>
      </c>
      <c r="K42" s="7">
        <f>SUM(I44:I47)</f>
        <v>0</v>
      </c>
      <c r="O42" s="11"/>
      <c r="P42" s="11"/>
      <c r="Q42" s="11"/>
    </row>
    <row r="43" spans="1:17" x14ac:dyDescent="0.25">
      <c r="H43" s="6" t="s">
        <v>13</v>
      </c>
      <c r="I43">
        <f t="shared" si="4"/>
        <v>0</v>
      </c>
      <c r="J43" s="1" t="s">
        <v>10</v>
      </c>
      <c r="K43" s="7">
        <f>I40+I44+I48</f>
        <v>0</v>
      </c>
      <c r="O43" s="11"/>
      <c r="P43" s="11"/>
      <c r="Q43" s="11"/>
    </row>
    <row r="44" spans="1:17" x14ac:dyDescent="0.25">
      <c r="H44" s="6" t="s">
        <v>50</v>
      </c>
      <c r="I44">
        <f t="shared" si="4"/>
        <v>0</v>
      </c>
      <c r="J44" s="1" t="s">
        <v>12</v>
      </c>
      <c r="K44" s="7">
        <f>I41+I45+I49</f>
        <v>1</v>
      </c>
      <c r="O44" s="11"/>
      <c r="P44" s="11"/>
      <c r="Q44" s="11"/>
    </row>
    <row r="45" spans="1:17" x14ac:dyDescent="0.25">
      <c r="H45" s="6" t="s">
        <v>51</v>
      </c>
      <c r="I45">
        <f t="shared" si="4"/>
        <v>0</v>
      </c>
      <c r="J45" s="1" t="s">
        <v>15</v>
      </c>
      <c r="K45" s="7">
        <f>I42+I46+I50</f>
        <v>0</v>
      </c>
      <c r="O45" s="11"/>
      <c r="P45" s="11"/>
      <c r="Q45" s="11"/>
    </row>
    <row r="46" spans="1:17" x14ac:dyDescent="0.25">
      <c r="H46" s="6" t="s">
        <v>52</v>
      </c>
      <c r="I46">
        <f t="shared" si="4"/>
        <v>0</v>
      </c>
      <c r="J46" s="1" t="s">
        <v>16</v>
      </c>
      <c r="K46" s="7">
        <f>I43+I47+I51</f>
        <v>0</v>
      </c>
      <c r="O46" s="11"/>
      <c r="P46" s="11"/>
      <c r="Q46" s="11"/>
    </row>
    <row r="47" spans="1:17" x14ac:dyDescent="0.25">
      <c r="H47" s="6" t="s">
        <v>53</v>
      </c>
      <c r="I47">
        <f t="shared" si="4"/>
        <v>0</v>
      </c>
      <c r="K47" s="7"/>
      <c r="O47" s="11"/>
      <c r="P47" s="11"/>
      <c r="Q47" s="11"/>
    </row>
    <row r="48" spans="1:17" x14ac:dyDescent="0.25">
      <c r="H48" s="6" t="s">
        <v>54</v>
      </c>
      <c r="I48">
        <f t="shared" si="4"/>
        <v>0</v>
      </c>
      <c r="J48" s="1" t="s">
        <v>19</v>
      </c>
      <c r="K48" s="7">
        <f>COUNTIFS(C:C,"*F-LA*",D:D,"&gt;65")</f>
        <v>0</v>
      </c>
      <c r="O48" s="11"/>
      <c r="P48" s="11"/>
      <c r="Q48" s="11"/>
    </row>
    <row r="49" spans="8:17" x14ac:dyDescent="0.25">
      <c r="H49" s="6" t="s">
        <v>55</v>
      </c>
      <c r="I49">
        <f t="shared" si="4"/>
        <v>0</v>
      </c>
      <c r="K49" s="7"/>
      <c r="O49" s="11"/>
      <c r="P49" s="11"/>
      <c r="Q49" s="11"/>
    </row>
    <row r="50" spans="8:17" x14ac:dyDescent="0.25">
      <c r="H50" s="6" t="s">
        <v>56</v>
      </c>
      <c r="I50">
        <f t="shared" si="4"/>
        <v>0</v>
      </c>
      <c r="J50" s="1" t="s">
        <v>121</v>
      </c>
      <c r="K50" s="7">
        <f>IF(AND(K40&gt;=1,K40&lt;=15),1,IF(AND(K40&gt;15,K40&lt;=30),2,IF(AND(K40&gt;30,K40&lt;=50),3,IF(AND(K40&gt;50,K40&lt;=80),4,IF(AND(K40&gt;80,K40&lt;=120),5,IF(AND(K40&gt;120,K40&lt;=150),5,IF(AND(K40&gt;150,K40&lt;=200),6,IF(AND(K40&gt;200,K40&lt;=250),7,IF(K40&gt;250,8,IF(K40&lt;1,0))))))))))</f>
        <v>1</v>
      </c>
      <c r="O50" s="11"/>
      <c r="P50" s="11"/>
      <c r="Q50" s="11"/>
    </row>
    <row r="51" spans="8:17" ht="15.75" thickBot="1" x14ac:dyDescent="0.3">
      <c r="H51" s="8" t="s">
        <v>57</v>
      </c>
      <c r="I51" s="9">
        <f t="shared" si="4"/>
        <v>0</v>
      </c>
      <c r="J51" s="9"/>
      <c r="K51" s="10"/>
      <c r="O51" s="11"/>
      <c r="P51" s="11"/>
      <c r="Q51" s="11"/>
    </row>
    <row r="52" spans="8:17" x14ac:dyDescent="0.25">
      <c r="H52" s="2" t="s">
        <v>58</v>
      </c>
      <c r="I52" s="3">
        <f t="shared" si="4"/>
        <v>0</v>
      </c>
      <c r="J52" s="4" t="s">
        <v>4</v>
      </c>
      <c r="K52" s="5">
        <f>SUM(I52:I63)</f>
        <v>1</v>
      </c>
      <c r="O52" s="11"/>
      <c r="P52" s="11"/>
      <c r="Q52" s="11"/>
    </row>
    <row r="53" spans="8:17" x14ac:dyDescent="0.25">
      <c r="H53" s="6" t="s">
        <v>59</v>
      </c>
      <c r="I53">
        <f t="shared" si="4"/>
        <v>1</v>
      </c>
      <c r="J53" s="1" t="s">
        <v>7</v>
      </c>
      <c r="K53" s="7">
        <f>SUM(I60:I63)</f>
        <v>0</v>
      </c>
      <c r="O53" s="11"/>
      <c r="P53" s="11"/>
      <c r="Q53" s="11"/>
    </row>
    <row r="54" spans="8:17" x14ac:dyDescent="0.25">
      <c r="H54" s="6" t="s">
        <v>60</v>
      </c>
      <c r="I54">
        <f t="shared" si="4"/>
        <v>0</v>
      </c>
      <c r="J54" s="1" t="s">
        <v>9</v>
      </c>
      <c r="K54" s="7">
        <f>SUM(I56:I59)</f>
        <v>0</v>
      </c>
      <c r="O54" s="11"/>
      <c r="P54" s="11"/>
      <c r="Q54" s="11"/>
    </row>
    <row r="55" spans="8:17" x14ac:dyDescent="0.25">
      <c r="H55" s="6" t="s">
        <v>17</v>
      </c>
      <c r="I55">
        <f t="shared" si="4"/>
        <v>0</v>
      </c>
      <c r="J55" s="1" t="s">
        <v>10</v>
      </c>
      <c r="K55" s="7">
        <f>I52+I56+I60</f>
        <v>0</v>
      </c>
      <c r="O55" s="11"/>
      <c r="P55" s="11"/>
      <c r="Q55" s="11"/>
    </row>
    <row r="56" spans="8:17" x14ac:dyDescent="0.25">
      <c r="H56" s="6" t="s">
        <v>61</v>
      </c>
      <c r="I56">
        <f t="shared" si="4"/>
        <v>0</v>
      </c>
      <c r="J56" s="1" t="s">
        <v>12</v>
      </c>
      <c r="K56" s="7">
        <f>I53+I57+I61</f>
        <v>1</v>
      </c>
      <c r="O56" s="11"/>
      <c r="P56" s="11"/>
      <c r="Q56" s="11"/>
    </row>
    <row r="57" spans="8:17" x14ac:dyDescent="0.25">
      <c r="H57" s="6" t="s">
        <v>62</v>
      </c>
      <c r="I57">
        <f t="shared" si="4"/>
        <v>0</v>
      </c>
      <c r="J57" s="1" t="s">
        <v>15</v>
      </c>
      <c r="K57" s="7">
        <f>I54+I58+I62</f>
        <v>0</v>
      </c>
      <c r="O57" s="11"/>
      <c r="P57" s="11"/>
      <c r="Q57" s="11"/>
    </row>
    <row r="58" spans="8:17" x14ac:dyDescent="0.25">
      <c r="H58" s="6" t="s">
        <v>63</v>
      </c>
      <c r="I58">
        <f t="shared" si="4"/>
        <v>0</v>
      </c>
      <c r="J58" s="1" t="s">
        <v>16</v>
      </c>
      <c r="K58" s="7">
        <f>I55+I59+I63</f>
        <v>0</v>
      </c>
      <c r="O58" s="11"/>
      <c r="P58" s="11"/>
      <c r="Q58" s="11"/>
    </row>
    <row r="59" spans="8:17" x14ac:dyDescent="0.25">
      <c r="H59" s="6" t="s">
        <v>64</v>
      </c>
      <c r="I59">
        <f t="shared" si="4"/>
        <v>0</v>
      </c>
      <c r="K59" s="7"/>
      <c r="O59" s="11"/>
      <c r="P59" s="11"/>
      <c r="Q59" s="11"/>
    </row>
    <row r="60" spans="8:17" x14ac:dyDescent="0.25">
      <c r="H60" s="6" t="s">
        <v>65</v>
      </c>
      <c r="I60">
        <f t="shared" si="4"/>
        <v>0</v>
      </c>
      <c r="J60" s="1" t="s">
        <v>19</v>
      </c>
      <c r="K60" s="7">
        <f>COUNTIFS(C:C,"*F-HA*",D:D,"&gt;65")</f>
        <v>0</v>
      </c>
      <c r="O60" s="11"/>
      <c r="P60" s="11"/>
      <c r="Q60" s="11"/>
    </row>
    <row r="61" spans="8:17" x14ac:dyDescent="0.25">
      <c r="H61" s="6" t="s">
        <v>66</v>
      </c>
      <c r="I61">
        <f t="shared" si="4"/>
        <v>0</v>
      </c>
      <c r="K61" s="7"/>
      <c r="O61" s="11"/>
      <c r="P61" s="11"/>
      <c r="Q61" s="11"/>
    </row>
    <row r="62" spans="8:17" x14ac:dyDescent="0.25">
      <c r="H62" s="6" t="s">
        <v>67</v>
      </c>
      <c r="I62">
        <f t="shared" si="4"/>
        <v>0</v>
      </c>
      <c r="J62" s="1" t="s">
        <v>121</v>
      </c>
      <c r="K62" s="7">
        <f>IF(AND(K52&gt;=1,K52&lt;=15),1,IF(AND(K52&gt;15,K52&lt;=30),2,IF(AND(K52&gt;30,K52&lt;=50),3,IF(AND(K52&gt;50,K52&lt;=80),4,IF(AND(K52&gt;80,K52&lt;=120),5,IF(AND(K52&gt;120,K52&lt;=150),5,IF(AND(K52&gt;150,K52&lt;=200),6,IF(AND(K52&gt;200,K52&lt;=250),7,IF(K52&gt;250,8,IF(K52&lt;1,0))))))))))</f>
        <v>1</v>
      </c>
      <c r="O62" s="11"/>
      <c r="P62" s="11"/>
      <c r="Q62" s="11"/>
    </row>
    <row r="63" spans="8:17" ht="15.75" thickBot="1" x14ac:dyDescent="0.3">
      <c r="H63" s="8" t="s">
        <v>68</v>
      </c>
      <c r="I63" s="9">
        <f t="shared" si="4"/>
        <v>0</v>
      </c>
      <c r="J63" s="9"/>
      <c r="K63" s="10"/>
      <c r="O63" s="11"/>
      <c r="P63" s="11"/>
      <c r="Q63" s="11"/>
    </row>
    <row r="64" spans="8:17" x14ac:dyDescent="0.25">
      <c r="H64" s="2" t="s">
        <v>0</v>
      </c>
      <c r="I64" s="3">
        <f t="shared" si="4"/>
        <v>2</v>
      </c>
      <c r="J64" s="4" t="s">
        <v>4</v>
      </c>
      <c r="K64" s="5">
        <f>SUM(I64:I75)</f>
        <v>5</v>
      </c>
      <c r="O64" s="11"/>
      <c r="P64" s="11"/>
      <c r="Q64" s="11"/>
    </row>
    <row r="65" spans="8:17" x14ac:dyDescent="0.25">
      <c r="H65" s="6" t="s">
        <v>69</v>
      </c>
      <c r="I65">
        <f t="shared" si="4"/>
        <v>0</v>
      </c>
      <c r="J65" s="1" t="s">
        <v>7</v>
      </c>
      <c r="K65" s="7">
        <f>SUM(I72:I75)</f>
        <v>2</v>
      </c>
      <c r="O65" s="11"/>
      <c r="P65" s="11"/>
      <c r="Q65" s="11"/>
    </row>
    <row r="66" spans="8:17" x14ac:dyDescent="0.25">
      <c r="H66" s="6" t="s">
        <v>70</v>
      </c>
      <c r="I66">
        <f t="shared" si="4"/>
        <v>0</v>
      </c>
      <c r="J66" s="1" t="s">
        <v>9</v>
      </c>
      <c r="K66" s="7">
        <f>SUM(I68:I71)</f>
        <v>1</v>
      </c>
      <c r="O66" s="11"/>
      <c r="P66" s="11"/>
      <c r="Q66" s="11"/>
    </row>
    <row r="67" spans="8:17" x14ac:dyDescent="0.25">
      <c r="H67" s="6" t="s">
        <v>71</v>
      </c>
      <c r="I67">
        <f t="shared" si="4"/>
        <v>0</v>
      </c>
      <c r="J67" s="1" t="s">
        <v>10</v>
      </c>
      <c r="K67" s="7">
        <f>I64+I68+I72</f>
        <v>2</v>
      </c>
      <c r="O67" s="11"/>
      <c r="P67" s="11"/>
      <c r="Q67" s="11"/>
    </row>
    <row r="68" spans="8:17" x14ac:dyDescent="0.25">
      <c r="H68" s="6" t="s">
        <v>72</v>
      </c>
      <c r="I68">
        <f t="shared" si="4"/>
        <v>0</v>
      </c>
      <c r="J68" s="1" t="s">
        <v>12</v>
      </c>
      <c r="K68" s="7">
        <f>I65+I69+I73</f>
        <v>0</v>
      </c>
      <c r="O68" s="11"/>
      <c r="P68" s="11"/>
      <c r="Q68" s="11"/>
    </row>
    <row r="69" spans="8:17" x14ac:dyDescent="0.25">
      <c r="H69" s="6" t="s">
        <v>73</v>
      </c>
      <c r="I69">
        <f t="shared" ref="I69:I88" si="8">COUNTIF(C:C,H69)</f>
        <v>0</v>
      </c>
      <c r="J69" s="1" t="s">
        <v>15</v>
      </c>
      <c r="K69" s="7">
        <f>I66+I70+I74</f>
        <v>1</v>
      </c>
      <c r="O69" s="11"/>
      <c r="P69" s="11"/>
      <c r="Q69" s="11"/>
    </row>
    <row r="70" spans="8:17" x14ac:dyDescent="0.25">
      <c r="H70" s="6" t="s">
        <v>74</v>
      </c>
      <c r="I70">
        <f t="shared" si="8"/>
        <v>1</v>
      </c>
      <c r="J70" s="1" t="s">
        <v>16</v>
      </c>
      <c r="K70" s="7">
        <f>I67+I71+I75</f>
        <v>2</v>
      </c>
      <c r="O70" s="11"/>
      <c r="P70" s="11"/>
      <c r="Q70" s="11"/>
    </row>
    <row r="71" spans="8:17" x14ac:dyDescent="0.25">
      <c r="H71" s="6" t="s">
        <v>75</v>
      </c>
      <c r="I71">
        <f t="shared" si="8"/>
        <v>0</v>
      </c>
      <c r="K71" s="7"/>
      <c r="O71" s="11"/>
      <c r="P71" s="11"/>
      <c r="Q71" s="11"/>
    </row>
    <row r="72" spans="8:17" x14ac:dyDescent="0.25">
      <c r="H72" s="6" t="s">
        <v>76</v>
      </c>
      <c r="I72">
        <f t="shared" si="8"/>
        <v>0</v>
      </c>
      <c r="J72" s="1" t="s">
        <v>19</v>
      </c>
      <c r="K72" s="7">
        <f>COUNTIFS(C:C,"*F-DE*",D:D,"&gt;65")</f>
        <v>3</v>
      </c>
      <c r="O72" s="11"/>
      <c r="P72" s="11"/>
      <c r="Q72" s="11"/>
    </row>
    <row r="73" spans="8:17" x14ac:dyDescent="0.25">
      <c r="H73" s="6" t="s">
        <v>77</v>
      </c>
      <c r="I73">
        <f t="shared" si="8"/>
        <v>0</v>
      </c>
      <c r="K73" s="7"/>
      <c r="O73" s="11"/>
      <c r="P73" s="11"/>
      <c r="Q73" s="11"/>
    </row>
    <row r="74" spans="8:17" x14ac:dyDescent="0.25">
      <c r="H74" s="6" t="s">
        <v>78</v>
      </c>
      <c r="I74">
        <f t="shared" si="8"/>
        <v>0</v>
      </c>
      <c r="J74" s="1" t="s">
        <v>121</v>
      </c>
      <c r="K74" s="7">
        <f>IF(AND(K64&gt;=1,K64&lt;=15),1,IF(AND(K64&gt;15,K64&lt;=30),2,IF(AND(K64&gt;30,K64&lt;=50),3,IF(AND(K64&gt;50,K64&lt;=80),4,IF(AND(K64&gt;80,K64&lt;=120),5,IF(AND(K64&gt;120,K64&lt;=150),5,IF(AND(K64&gt;150,K64&lt;=200),6,IF(AND(K64&gt;200,K64&lt;=250),7,IF(K64&gt;250,8,IF(K64&lt;1,0))))))))))</f>
        <v>1</v>
      </c>
      <c r="O74" s="11"/>
      <c r="P74" s="11"/>
      <c r="Q74" s="11"/>
    </row>
    <row r="75" spans="8:17" ht="15.75" thickBot="1" x14ac:dyDescent="0.3">
      <c r="H75" s="8" t="s">
        <v>79</v>
      </c>
      <c r="I75" s="9">
        <f t="shared" si="8"/>
        <v>2</v>
      </c>
      <c r="J75" s="9"/>
      <c r="K75" s="10"/>
      <c r="O75" s="11"/>
      <c r="P75" s="11"/>
      <c r="Q75" s="11"/>
    </row>
    <row r="76" spans="8:17" x14ac:dyDescent="0.25">
      <c r="H76" s="2" t="s">
        <v>80</v>
      </c>
      <c r="I76" s="3">
        <f t="shared" si="8"/>
        <v>0</v>
      </c>
      <c r="J76" s="4" t="s">
        <v>4</v>
      </c>
      <c r="K76" s="5">
        <f>SUM(I76:I87)</f>
        <v>2</v>
      </c>
      <c r="O76" s="11"/>
      <c r="P76" s="11"/>
      <c r="Q76" s="11"/>
    </row>
    <row r="77" spans="8:17" x14ac:dyDescent="0.25">
      <c r="H77" s="6" t="s">
        <v>81</v>
      </c>
      <c r="I77">
        <f t="shared" si="8"/>
        <v>0</v>
      </c>
      <c r="J77" s="1" t="s">
        <v>7</v>
      </c>
      <c r="K77" s="7">
        <f>SUM(I84:I87)</f>
        <v>0</v>
      </c>
      <c r="O77" s="11"/>
      <c r="P77" s="11"/>
      <c r="Q77" s="11"/>
    </row>
    <row r="78" spans="8:17" x14ac:dyDescent="0.25">
      <c r="H78" s="6" t="s">
        <v>82</v>
      </c>
      <c r="I78">
        <f t="shared" si="8"/>
        <v>0</v>
      </c>
      <c r="J78" s="1" t="s">
        <v>9</v>
      </c>
      <c r="K78" s="7">
        <f>SUM(I80:I83)</f>
        <v>1</v>
      </c>
      <c r="O78" s="11"/>
      <c r="P78" s="11"/>
      <c r="Q78" s="11"/>
    </row>
    <row r="79" spans="8:17" x14ac:dyDescent="0.25">
      <c r="H79" s="6" t="s">
        <v>83</v>
      </c>
      <c r="I79">
        <f t="shared" si="8"/>
        <v>1</v>
      </c>
      <c r="J79" s="1" t="s">
        <v>10</v>
      </c>
      <c r="K79" s="7">
        <f>I76+I80+I84</f>
        <v>0</v>
      </c>
      <c r="O79" s="11"/>
      <c r="P79" s="11"/>
      <c r="Q79" s="11"/>
    </row>
    <row r="80" spans="8:17" x14ac:dyDescent="0.25">
      <c r="H80" s="6" t="s">
        <v>84</v>
      </c>
      <c r="I80">
        <f t="shared" si="8"/>
        <v>0</v>
      </c>
      <c r="J80" s="1" t="s">
        <v>12</v>
      </c>
      <c r="K80" s="7">
        <f>I77+I81+I85</f>
        <v>1</v>
      </c>
      <c r="O80" s="11"/>
      <c r="P80" s="11"/>
      <c r="Q80" s="11"/>
    </row>
    <row r="81" spans="8:17" x14ac:dyDescent="0.25">
      <c r="H81" s="6" t="s">
        <v>85</v>
      </c>
      <c r="I81">
        <f t="shared" si="8"/>
        <v>1</v>
      </c>
      <c r="J81" s="1" t="s">
        <v>15</v>
      </c>
      <c r="K81" s="7">
        <f>I78+I82+I86</f>
        <v>0</v>
      </c>
      <c r="O81" s="11"/>
      <c r="P81" s="11"/>
      <c r="Q81" s="11"/>
    </row>
    <row r="82" spans="8:17" x14ac:dyDescent="0.25">
      <c r="H82" s="6" t="s">
        <v>86</v>
      </c>
      <c r="I82">
        <f t="shared" si="8"/>
        <v>0</v>
      </c>
      <c r="J82" s="1" t="s">
        <v>16</v>
      </c>
      <c r="K82" s="7">
        <f>I79+I83+I87</f>
        <v>1</v>
      </c>
      <c r="O82" s="11"/>
      <c r="P82" s="11"/>
      <c r="Q82" s="11"/>
    </row>
    <row r="83" spans="8:17" x14ac:dyDescent="0.25">
      <c r="H83" s="6" t="s">
        <v>87</v>
      </c>
      <c r="I83">
        <f t="shared" si="8"/>
        <v>0</v>
      </c>
      <c r="K83" s="7"/>
      <c r="O83" s="11"/>
      <c r="P83" s="11"/>
      <c r="Q83" s="11"/>
    </row>
    <row r="84" spans="8:17" x14ac:dyDescent="0.25">
      <c r="H84" s="6" t="s">
        <v>88</v>
      </c>
      <c r="I84">
        <f t="shared" si="8"/>
        <v>0</v>
      </c>
      <c r="J84" s="1" t="s">
        <v>19</v>
      </c>
      <c r="K84" s="7">
        <f>COUNTIFS(C:C,"*F-AN*",D:D,"&gt;65")</f>
        <v>1</v>
      </c>
      <c r="O84" s="11"/>
      <c r="P84" s="11"/>
      <c r="Q84" s="11"/>
    </row>
    <row r="85" spans="8:17" x14ac:dyDescent="0.25">
      <c r="H85" s="6" t="s">
        <v>89</v>
      </c>
      <c r="I85">
        <f t="shared" si="8"/>
        <v>0</v>
      </c>
      <c r="K85" s="7"/>
      <c r="O85" s="11"/>
      <c r="P85" s="11"/>
      <c r="Q85" s="11"/>
    </row>
    <row r="86" spans="8:17" x14ac:dyDescent="0.25">
      <c r="H86" s="6" t="s">
        <v>90</v>
      </c>
      <c r="I86">
        <f t="shared" si="8"/>
        <v>0</v>
      </c>
      <c r="J86" s="1" t="s">
        <v>121</v>
      </c>
      <c r="K86" s="7">
        <f>IF(AND(K76&gt;=1,K76&lt;=15),1,IF(AND(K76&gt;15,K76&lt;=30),2,IF(AND(K76&gt;30,K76&lt;=50),3,IF(AND(K76&gt;50,K76&lt;=80),4,IF(AND(K76&gt;80,K76&lt;=120),5,IF(AND(K76&gt;120,K76&lt;=150),5,IF(AND(K76&gt;150,K76&lt;=200),6,IF(AND(K76&gt;200,K76&lt;=250),7,IF(K76&gt;250,8,IF(K76&lt;1,0))))))))))</f>
        <v>1</v>
      </c>
      <c r="O86" s="11"/>
      <c r="P86" s="11"/>
      <c r="Q86" s="11"/>
    </row>
    <row r="87" spans="8:17" ht="15.75" thickBot="1" x14ac:dyDescent="0.3">
      <c r="H87" s="8" t="s">
        <v>91</v>
      </c>
      <c r="I87" s="9">
        <f t="shared" si="8"/>
        <v>0</v>
      </c>
      <c r="J87" s="9"/>
      <c r="K87" s="10"/>
      <c r="O87" s="11"/>
      <c r="P87" s="11"/>
      <c r="Q87" s="11"/>
    </row>
    <row r="88" spans="8:17" ht="15.75" thickBot="1" x14ac:dyDescent="0.3">
      <c r="H88" s="1" t="s">
        <v>128</v>
      </c>
      <c r="I88" s="9">
        <f t="shared" si="8"/>
        <v>1</v>
      </c>
      <c r="O88" s="11"/>
      <c r="P88" s="11"/>
      <c r="Q88" s="11"/>
    </row>
    <row r="89" spans="8:17" x14ac:dyDescent="0.25">
      <c r="H89" s="1" t="s">
        <v>135</v>
      </c>
      <c r="I89">
        <f>COUNTIF(C:C, "*sp*")</f>
        <v>2</v>
      </c>
      <c r="O89" s="11"/>
      <c r="P89" s="11"/>
      <c r="Q89" s="11"/>
    </row>
    <row r="90" spans="8:17" x14ac:dyDescent="0.25">
      <c r="H90" s="6" t="s">
        <v>92</v>
      </c>
      <c r="K90">
        <f>K76+K64+K52+K40+K28+K16+K4+I88+I89</f>
        <v>38</v>
      </c>
      <c r="O90" s="11"/>
      <c r="P90" s="11"/>
      <c r="Q90" s="11"/>
    </row>
    <row r="91" spans="8:17" x14ac:dyDescent="0.25">
      <c r="O91" s="11"/>
      <c r="P91" s="11"/>
      <c r="Q91" s="11"/>
    </row>
    <row r="92" spans="8:17" x14ac:dyDescent="0.25">
      <c r="O92" s="11"/>
      <c r="P92" s="11"/>
      <c r="Q92" s="11"/>
    </row>
    <row r="93" spans="8:17" x14ac:dyDescent="0.25">
      <c r="O93" s="11"/>
      <c r="P93" s="11"/>
      <c r="Q93" s="11"/>
    </row>
    <row r="94" spans="8:17" x14ac:dyDescent="0.25">
      <c r="O94" s="11"/>
      <c r="P94" s="11"/>
      <c r="Q94" s="11"/>
    </row>
    <row r="95" spans="8:17" x14ac:dyDescent="0.25">
      <c r="O95" s="11"/>
      <c r="P95" s="11"/>
      <c r="Q95" s="11"/>
    </row>
    <row r="96" spans="8:17" x14ac:dyDescent="0.25">
      <c r="H96" t="s">
        <v>133</v>
      </c>
      <c r="I96">
        <f>SUM(M:M)*6</f>
        <v>1722</v>
      </c>
      <c r="O96" s="11"/>
      <c r="P96" s="11"/>
      <c r="Q96" s="11"/>
    </row>
    <row r="97" spans="8:17" x14ac:dyDescent="0.25">
      <c r="O97" s="11"/>
      <c r="P97" s="11"/>
      <c r="Q97" s="11"/>
    </row>
    <row r="98" spans="8:17" x14ac:dyDescent="0.25">
      <c r="H98" t="s">
        <v>132</v>
      </c>
      <c r="I98">
        <f>SUM(P:P)</f>
        <v>8</v>
      </c>
      <c r="O98" s="11"/>
      <c r="P98" s="11"/>
      <c r="Q98" s="11"/>
    </row>
    <row r="99" spans="8:17" x14ac:dyDescent="0.25">
      <c r="H99" t="s">
        <v>134</v>
      </c>
      <c r="I99">
        <f>SUM(Q:Q)</f>
        <v>3</v>
      </c>
      <c r="O99" s="11"/>
      <c r="P99" s="11"/>
      <c r="Q99" s="11"/>
    </row>
    <row r="100" spans="8:17" x14ac:dyDescent="0.25">
      <c r="O100" s="11"/>
      <c r="P100" s="11"/>
      <c r="Q100" s="11"/>
    </row>
    <row r="101" spans="8:17" x14ac:dyDescent="0.25">
      <c r="O101" s="11"/>
      <c r="P101" s="11"/>
      <c r="Q101" s="11"/>
    </row>
    <row r="102" spans="8:17" x14ac:dyDescent="0.25">
      <c r="O102" s="11"/>
      <c r="P102" s="11"/>
      <c r="Q102" s="11"/>
    </row>
    <row r="103" spans="8:17" x14ac:dyDescent="0.25">
      <c r="O103" s="11"/>
      <c r="P103" s="11"/>
      <c r="Q103" s="11"/>
    </row>
    <row r="104" spans="8:17" x14ac:dyDescent="0.25">
      <c r="O104" s="11"/>
      <c r="P104" s="11"/>
      <c r="Q104" s="11"/>
    </row>
    <row r="105" spans="8:17" x14ac:dyDescent="0.25">
      <c r="O105" s="11"/>
      <c r="P105" s="11"/>
      <c r="Q105" s="11"/>
    </row>
    <row r="106" spans="8:17" x14ac:dyDescent="0.25">
      <c r="O106" s="11"/>
      <c r="P106" s="11"/>
      <c r="Q106" s="11"/>
    </row>
    <row r="107" spans="8:17" x14ac:dyDescent="0.25">
      <c r="O107" s="11"/>
      <c r="P107" s="11"/>
      <c r="Q107" s="11"/>
    </row>
    <row r="108" spans="8:17" x14ac:dyDescent="0.25">
      <c r="O108" s="11"/>
      <c r="P108" s="11"/>
      <c r="Q108" s="11"/>
    </row>
    <row r="109" spans="8:17" x14ac:dyDescent="0.25">
      <c r="O109" s="11"/>
      <c r="P109" s="11"/>
      <c r="Q109" s="11"/>
    </row>
    <row r="110" spans="8:17" x14ac:dyDescent="0.25">
      <c r="O110" s="11"/>
      <c r="P110" s="11"/>
      <c r="Q110" s="11"/>
    </row>
    <row r="111" spans="8:17" x14ac:dyDescent="0.25">
      <c r="O111" s="11"/>
      <c r="P111" s="11"/>
      <c r="Q111" s="11"/>
    </row>
    <row r="112" spans="8:17" x14ac:dyDescent="0.25">
      <c r="O112" s="11"/>
      <c r="P112" s="11"/>
      <c r="Q112" s="11"/>
    </row>
    <row r="113" spans="15:17" x14ac:dyDescent="0.25">
      <c r="O113" s="11"/>
      <c r="P113" s="11"/>
      <c r="Q113" s="11"/>
    </row>
    <row r="114" spans="15:17" x14ac:dyDescent="0.25">
      <c r="O114" s="11"/>
      <c r="P114" s="11"/>
      <c r="Q114" s="11"/>
    </row>
    <row r="115" spans="15:17" x14ac:dyDescent="0.25">
      <c r="O115" s="11"/>
      <c r="P115" s="11"/>
      <c r="Q115" s="11"/>
    </row>
    <row r="116" spans="15:17" x14ac:dyDescent="0.25">
      <c r="O116" s="11"/>
      <c r="P116" s="11"/>
      <c r="Q116" s="11"/>
    </row>
    <row r="117" spans="15:17" x14ac:dyDescent="0.25">
      <c r="O117" s="11"/>
      <c r="P117" s="11"/>
      <c r="Q117" s="11"/>
    </row>
    <row r="118" spans="15:17" x14ac:dyDescent="0.25">
      <c r="O118" s="11"/>
      <c r="P118" s="11"/>
      <c r="Q118" s="11"/>
    </row>
    <row r="119" spans="15:17" x14ac:dyDescent="0.25">
      <c r="O119" s="11"/>
      <c r="P119" s="11"/>
      <c r="Q119" s="11"/>
    </row>
    <row r="120" spans="15:17" x14ac:dyDescent="0.25">
      <c r="O120" s="11"/>
      <c r="P120" s="11"/>
      <c r="Q120" s="11"/>
    </row>
    <row r="121" spans="15:17" x14ac:dyDescent="0.25">
      <c r="O121" s="11"/>
      <c r="P121" s="11"/>
      <c r="Q121" s="11"/>
    </row>
    <row r="122" spans="15:17" x14ac:dyDescent="0.25">
      <c r="O122" s="11"/>
      <c r="P122" s="11"/>
      <c r="Q122" s="11"/>
    </row>
    <row r="123" spans="15:17" x14ac:dyDescent="0.25">
      <c r="O123" s="11"/>
      <c r="P123" s="11"/>
      <c r="Q123" s="11"/>
    </row>
    <row r="124" spans="15:17" x14ac:dyDescent="0.25">
      <c r="O124" s="11"/>
      <c r="P124" s="11"/>
      <c r="Q124" s="11"/>
    </row>
    <row r="125" spans="15:17" x14ac:dyDescent="0.25">
      <c r="O125" s="11"/>
      <c r="P125" s="11"/>
      <c r="Q125" s="11"/>
    </row>
    <row r="126" spans="15:17" x14ac:dyDescent="0.25">
      <c r="O126" s="11"/>
      <c r="P126" s="11"/>
      <c r="Q126" s="11"/>
    </row>
    <row r="127" spans="15:17" x14ac:dyDescent="0.25">
      <c r="O127" s="11"/>
      <c r="P127" s="11"/>
      <c r="Q127" s="11"/>
    </row>
    <row r="128" spans="15:17" x14ac:dyDescent="0.25">
      <c r="O128" s="11"/>
      <c r="P128" s="11"/>
      <c r="Q128" s="11"/>
    </row>
    <row r="129" spans="15:17" x14ac:dyDescent="0.25">
      <c r="O129" s="11"/>
      <c r="P129" s="11"/>
      <c r="Q129" s="11"/>
    </row>
    <row r="130" spans="15:17" x14ac:dyDescent="0.25">
      <c r="O130" s="11"/>
      <c r="P130" s="11"/>
      <c r="Q130" s="11"/>
    </row>
    <row r="131" spans="15:17" x14ac:dyDescent="0.25">
      <c r="O131" s="11"/>
      <c r="P131" s="11"/>
      <c r="Q131" s="11"/>
    </row>
    <row r="132" spans="15:17" x14ac:dyDescent="0.25">
      <c r="O132" s="11"/>
      <c r="P132" s="11"/>
      <c r="Q132" s="11"/>
    </row>
    <row r="133" spans="15:17" x14ac:dyDescent="0.25">
      <c r="O133" s="11"/>
      <c r="P133" s="11"/>
      <c r="Q133" s="11"/>
    </row>
    <row r="134" spans="15:17" x14ac:dyDescent="0.25">
      <c r="O134" s="11"/>
      <c r="P134" s="11"/>
      <c r="Q134" s="11"/>
    </row>
    <row r="135" spans="15:17" x14ac:dyDescent="0.25">
      <c r="O135" s="11"/>
      <c r="P135" s="11"/>
      <c r="Q135" s="11"/>
    </row>
    <row r="136" spans="15:17" x14ac:dyDescent="0.25">
      <c r="O136" s="11"/>
      <c r="P136" s="11"/>
      <c r="Q136" s="11"/>
    </row>
    <row r="137" spans="15:17" x14ac:dyDescent="0.25">
      <c r="O137" s="11"/>
      <c r="P137" s="11"/>
      <c r="Q137" s="11"/>
    </row>
    <row r="138" spans="15:17" x14ac:dyDescent="0.25">
      <c r="O138" s="11"/>
      <c r="P138" s="11"/>
      <c r="Q138" s="11"/>
    </row>
    <row r="139" spans="15:17" x14ac:dyDescent="0.25">
      <c r="O139" s="11"/>
      <c r="P139" s="11"/>
      <c r="Q139" s="11"/>
    </row>
    <row r="140" spans="15:17" x14ac:dyDescent="0.25">
      <c r="O140" s="11"/>
      <c r="P140" s="11"/>
      <c r="Q140" s="11"/>
    </row>
    <row r="141" spans="15:17" x14ac:dyDescent="0.25">
      <c r="O141" s="11"/>
      <c r="P141" s="11"/>
      <c r="Q141" s="11"/>
    </row>
    <row r="142" spans="15:17" x14ac:dyDescent="0.25">
      <c r="O142" s="11"/>
      <c r="P142" s="11"/>
      <c r="Q142" s="11"/>
    </row>
    <row r="143" spans="15:17" x14ac:dyDescent="0.25">
      <c r="O143" s="11"/>
      <c r="P143" s="11"/>
      <c r="Q143" s="11"/>
    </row>
    <row r="144" spans="15:17" x14ac:dyDescent="0.25">
      <c r="O144" s="11"/>
      <c r="P144" s="11"/>
      <c r="Q144" s="11"/>
    </row>
    <row r="145" spans="15:17" x14ac:dyDescent="0.25">
      <c r="O145" s="11"/>
      <c r="P145" s="11"/>
      <c r="Q145" s="11"/>
    </row>
    <row r="146" spans="15:17" x14ac:dyDescent="0.25">
      <c r="O146" s="11"/>
      <c r="P146" s="11"/>
      <c r="Q146" s="11"/>
    </row>
    <row r="147" spans="15:17" x14ac:dyDescent="0.25">
      <c r="O147" s="11"/>
      <c r="P147" s="11"/>
      <c r="Q147" s="11"/>
    </row>
    <row r="148" spans="15:17" x14ac:dyDescent="0.25">
      <c r="O148" s="11"/>
      <c r="P148" s="11"/>
      <c r="Q148" s="11"/>
    </row>
    <row r="149" spans="15:17" x14ac:dyDescent="0.25">
      <c r="O149" s="11"/>
      <c r="P149" s="11"/>
      <c r="Q149" s="11"/>
    </row>
    <row r="150" spans="15:17" x14ac:dyDescent="0.25">
      <c r="O150" s="11"/>
      <c r="P150" s="11"/>
      <c r="Q150" s="11"/>
    </row>
    <row r="151" spans="15:17" x14ac:dyDescent="0.25">
      <c r="O151" s="11"/>
      <c r="P151" s="11"/>
      <c r="Q151" s="11"/>
    </row>
    <row r="152" spans="15:17" x14ac:dyDescent="0.25">
      <c r="O152" s="11"/>
      <c r="P152" s="11"/>
      <c r="Q152" s="11"/>
    </row>
    <row r="153" spans="15:17" x14ac:dyDescent="0.25">
      <c r="O153" s="11"/>
      <c r="P153" s="11"/>
      <c r="Q153" s="11"/>
    </row>
    <row r="154" spans="15:17" x14ac:dyDescent="0.25">
      <c r="O154" s="11"/>
      <c r="P154" s="11"/>
      <c r="Q154" s="11"/>
    </row>
    <row r="155" spans="15:17" x14ac:dyDescent="0.25">
      <c r="O155" s="11"/>
      <c r="P155" s="11"/>
      <c r="Q155" s="11"/>
    </row>
    <row r="156" spans="15:17" x14ac:dyDescent="0.25">
      <c r="O156" s="11"/>
      <c r="P156" s="11"/>
      <c r="Q156" s="11"/>
    </row>
    <row r="157" spans="15:17" x14ac:dyDescent="0.25">
      <c r="O157" s="11"/>
      <c r="P157" s="11"/>
      <c r="Q157" s="11"/>
    </row>
    <row r="158" spans="15:17" x14ac:dyDescent="0.25">
      <c r="O158" s="11"/>
      <c r="P158" s="11"/>
      <c r="Q158" s="11"/>
    </row>
    <row r="159" spans="15:17" x14ac:dyDescent="0.25">
      <c r="O159" s="11"/>
      <c r="P159" s="11"/>
      <c r="Q159" s="11"/>
    </row>
    <row r="160" spans="15:17" x14ac:dyDescent="0.25">
      <c r="O160" s="11"/>
      <c r="P160" s="11"/>
      <c r="Q160" s="11"/>
    </row>
    <row r="161" spans="15:17" x14ac:dyDescent="0.25">
      <c r="O161" s="11"/>
      <c r="P161" s="11"/>
      <c r="Q161" s="11"/>
    </row>
    <row r="162" spans="15:17" x14ac:dyDescent="0.25">
      <c r="O162" s="11"/>
      <c r="P162" s="11"/>
      <c r="Q162" s="11"/>
    </row>
    <row r="163" spans="15:17" x14ac:dyDescent="0.25">
      <c r="O163" s="11"/>
      <c r="P163" s="11"/>
      <c r="Q163" s="11"/>
    </row>
    <row r="164" spans="15:17" x14ac:dyDescent="0.25">
      <c r="O164" s="11"/>
      <c r="P164" s="11"/>
      <c r="Q164" s="11"/>
    </row>
    <row r="165" spans="15:17" x14ac:dyDescent="0.25">
      <c r="O165" s="11"/>
      <c r="P165" s="11"/>
      <c r="Q165" s="11"/>
    </row>
    <row r="166" spans="15:17" x14ac:dyDescent="0.25">
      <c r="O166" s="11"/>
      <c r="P166" s="11"/>
      <c r="Q166" s="11"/>
    </row>
    <row r="167" spans="15:17" x14ac:dyDescent="0.25">
      <c r="O167" s="11"/>
      <c r="P167" s="11"/>
      <c r="Q167" s="11"/>
    </row>
    <row r="168" spans="15:17" x14ac:dyDescent="0.25">
      <c r="O168" s="11"/>
      <c r="P168" s="11"/>
      <c r="Q168" s="11"/>
    </row>
    <row r="169" spans="15:17" x14ac:dyDescent="0.25">
      <c r="O169" s="11"/>
      <c r="P169" s="11"/>
      <c r="Q169" s="11"/>
    </row>
    <row r="170" spans="15:17" x14ac:dyDescent="0.25">
      <c r="O170" s="11"/>
      <c r="P170" s="11"/>
      <c r="Q170" s="11"/>
    </row>
    <row r="171" spans="15:17" x14ac:dyDescent="0.25">
      <c r="O171" s="11"/>
      <c r="P171" s="11"/>
      <c r="Q171" s="11"/>
    </row>
    <row r="172" spans="15:17" x14ac:dyDescent="0.25">
      <c r="O172" s="11"/>
      <c r="P172" s="11"/>
      <c r="Q172" s="11"/>
    </row>
    <row r="173" spans="15:17" x14ac:dyDescent="0.25">
      <c r="O173" s="11"/>
      <c r="P173" s="11"/>
      <c r="Q173" s="11"/>
    </row>
    <row r="174" spans="15:17" x14ac:dyDescent="0.25">
      <c r="O174" s="11"/>
      <c r="P174" s="11"/>
      <c r="Q174" s="11"/>
    </row>
    <row r="175" spans="15:17" x14ac:dyDescent="0.25">
      <c r="O175" s="11"/>
      <c r="P175" s="11"/>
      <c r="Q175" s="11"/>
    </row>
    <row r="176" spans="15:17" x14ac:dyDescent="0.25">
      <c r="O176" s="11"/>
      <c r="P176" s="11"/>
      <c r="Q176" s="11"/>
    </row>
    <row r="177" spans="15:17" x14ac:dyDescent="0.25">
      <c r="O177" s="11"/>
      <c r="P177" s="11"/>
      <c r="Q177" s="11"/>
    </row>
    <row r="178" spans="15:17" x14ac:dyDescent="0.25">
      <c r="O178" s="11"/>
      <c r="P178" s="11"/>
      <c r="Q178" s="11"/>
    </row>
    <row r="179" spans="15:17" x14ac:dyDescent="0.25">
      <c r="O179" s="11"/>
      <c r="P179" s="11"/>
      <c r="Q179" s="11"/>
    </row>
    <row r="180" spans="15:17" x14ac:dyDescent="0.25">
      <c r="O180" s="11"/>
      <c r="P180" s="11"/>
      <c r="Q180" s="11"/>
    </row>
    <row r="181" spans="15:17" x14ac:dyDescent="0.25">
      <c r="O181" s="11"/>
      <c r="P181" s="11"/>
      <c r="Q181" s="11"/>
    </row>
    <row r="182" spans="15:17" x14ac:dyDescent="0.25">
      <c r="O182" s="11"/>
      <c r="P182" s="11"/>
      <c r="Q182" s="11"/>
    </row>
    <row r="183" spans="15:17" x14ac:dyDescent="0.25">
      <c r="O183" s="11"/>
      <c r="P183" s="11"/>
      <c r="Q183" s="11"/>
    </row>
    <row r="184" spans="15:17" x14ac:dyDescent="0.25">
      <c r="O184" s="11"/>
      <c r="P184" s="11"/>
      <c r="Q184" s="11"/>
    </row>
    <row r="185" spans="15:17" x14ac:dyDescent="0.25">
      <c r="O185" s="11"/>
      <c r="P185" s="11"/>
      <c r="Q185" s="11"/>
    </row>
    <row r="186" spans="15:17" x14ac:dyDescent="0.25">
      <c r="O186" s="11"/>
      <c r="P186" s="11"/>
      <c r="Q186" s="11"/>
    </row>
    <row r="187" spans="15:17" x14ac:dyDescent="0.25">
      <c r="O187" s="11"/>
      <c r="P187" s="11"/>
      <c r="Q187" s="11"/>
    </row>
    <row r="188" spans="15:17" x14ac:dyDescent="0.25">
      <c r="O188" s="11"/>
      <c r="P188" s="11"/>
      <c r="Q188" s="11"/>
    </row>
    <row r="189" spans="15:17" x14ac:dyDescent="0.25">
      <c r="O189" s="11"/>
      <c r="P189" s="11"/>
      <c r="Q189" s="11"/>
    </row>
    <row r="190" spans="15:17" x14ac:dyDescent="0.25">
      <c r="O190" s="11"/>
      <c r="P190" s="11"/>
      <c r="Q190" s="11"/>
    </row>
    <row r="191" spans="15:17" x14ac:dyDescent="0.25">
      <c r="O191" s="11"/>
      <c r="P191" s="11"/>
      <c r="Q191" s="11"/>
    </row>
    <row r="192" spans="15:17" x14ac:dyDescent="0.25">
      <c r="O192" s="11"/>
      <c r="P192" s="11"/>
      <c r="Q192" s="11"/>
    </row>
    <row r="193" spans="15:17" x14ac:dyDescent="0.25">
      <c r="O193" s="11"/>
      <c r="P193" s="11"/>
      <c r="Q193" s="11"/>
    </row>
    <row r="194" spans="15:17" x14ac:dyDescent="0.25">
      <c r="O194" s="11"/>
      <c r="P194" s="11"/>
      <c r="Q194" s="11"/>
    </row>
    <row r="195" spans="15:17" x14ac:dyDescent="0.25">
      <c r="O195" s="11"/>
      <c r="P195" s="11"/>
      <c r="Q195" s="11"/>
    </row>
    <row r="196" spans="15:17" x14ac:dyDescent="0.25">
      <c r="O196" s="11"/>
      <c r="P196" s="11"/>
      <c r="Q196" s="11"/>
    </row>
    <row r="197" spans="15:17" x14ac:dyDescent="0.25">
      <c r="O197" s="11"/>
      <c r="P197" s="11"/>
      <c r="Q197" s="11"/>
    </row>
    <row r="198" spans="15:17" x14ac:dyDescent="0.25">
      <c r="O198" s="11"/>
      <c r="P198" s="11"/>
      <c r="Q198" s="11"/>
    </row>
    <row r="199" spans="15:17" x14ac:dyDescent="0.25">
      <c r="O199" s="11"/>
      <c r="P199" s="11"/>
      <c r="Q199" s="11"/>
    </row>
    <row r="200" spans="15:17" x14ac:dyDescent="0.25">
      <c r="O200" s="11"/>
      <c r="P200" s="11"/>
      <c r="Q200" s="11"/>
    </row>
    <row r="201" spans="15:17" x14ac:dyDescent="0.25">
      <c r="O201" s="11"/>
      <c r="P201" s="11"/>
      <c r="Q201" s="11"/>
    </row>
    <row r="202" spans="15:17" x14ac:dyDescent="0.25">
      <c r="O202" s="11"/>
      <c r="P202" s="11"/>
      <c r="Q202" s="11"/>
    </row>
    <row r="203" spans="15:17" x14ac:dyDescent="0.25">
      <c r="O203" s="11"/>
      <c r="P203" s="11"/>
      <c r="Q203" s="11"/>
    </row>
    <row r="204" spans="15:17" x14ac:dyDescent="0.25">
      <c r="O204" s="11"/>
      <c r="P204" s="11"/>
      <c r="Q204" s="11"/>
    </row>
    <row r="205" spans="15:17" x14ac:dyDescent="0.25">
      <c r="O205" s="11"/>
      <c r="P205" s="11"/>
      <c r="Q205" s="11"/>
    </row>
    <row r="206" spans="15:17" x14ac:dyDescent="0.25">
      <c r="O206" s="11"/>
      <c r="P206" s="11"/>
      <c r="Q206" s="11"/>
    </row>
    <row r="207" spans="15:17" x14ac:dyDescent="0.25">
      <c r="O207" s="11"/>
      <c r="P207" s="11"/>
      <c r="Q207" s="11"/>
    </row>
    <row r="208" spans="15:17" x14ac:dyDescent="0.25">
      <c r="O208" s="11"/>
      <c r="P208" s="11"/>
      <c r="Q208" s="11"/>
    </row>
    <row r="209" spans="15:17" x14ac:dyDescent="0.25">
      <c r="O209" s="11"/>
      <c r="P209" s="11"/>
      <c r="Q209" s="11"/>
    </row>
    <row r="210" spans="15:17" x14ac:dyDescent="0.25">
      <c r="O210" s="11"/>
      <c r="P210" s="11"/>
      <c r="Q210" s="11"/>
    </row>
    <row r="211" spans="15:17" x14ac:dyDescent="0.25">
      <c r="O211" s="11"/>
      <c r="P211" s="11"/>
      <c r="Q211" s="11"/>
    </row>
    <row r="212" spans="15:17" x14ac:dyDescent="0.25">
      <c r="O212" s="11"/>
      <c r="P212" s="11"/>
      <c r="Q212" s="11"/>
    </row>
    <row r="213" spans="15:17" x14ac:dyDescent="0.25">
      <c r="O213" s="11"/>
      <c r="P213" s="11"/>
      <c r="Q213" s="11"/>
    </row>
    <row r="214" spans="15:17" x14ac:dyDescent="0.25">
      <c r="O214" s="11"/>
      <c r="P214" s="11"/>
      <c r="Q214" s="11"/>
    </row>
    <row r="215" spans="15:17" x14ac:dyDescent="0.25">
      <c r="O215" s="11"/>
      <c r="P215" s="11"/>
      <c r="Q215" s="11"/>
    </row>
    <row r="216" spans="15:17" x14ac:dyDescent="0.25">
      <c r="O216" s="11"/>
      <c r="P216" s="11"/>
      <c r="Q216" s="11"/>
    </row>
    <row r="217" spans="15:17" x14ac:dyDescent="0.25">
      <c r="O217" s="11"/>
      <c r="P217" s="11"/>
      <c r="Q217" s="11"/>
    </row>
    <row r="218" spans="15:17" x14ac:dyDescent="0.25">
      <c r="O218" s="11"/>
      <c r="P218" s="11"/>
      <c r="Q218" s="11"/>
    </row>
    <row r="219" spans="15:17" x14ac:dyDescent="0.25">
      <c r="O219" s="11"/>
      <c r="P219" s="11"/>
      <c r="Q219" s="11"/>
    </row>
    <row r="220" spans="15:17" x14ac:dyDescent="0.25">
      <c r="O220" s="11"/>
      <c r="P220" s="11"/>
      <c r="Q220" s="11"/>
    </row>
    <row r="221" spans="15:17" x14ac:dyDescent="0.25">
      <c r="O221" s="11"/>
      <c r="P221" s="11"/>
      <c r="Q221" s="11"/>
    </row>
    <row r="222" spans="15:17" x14ac:dyDescent="0.25">
      <c r="O222" s="11"/>
      <c r="P222" s="11"/>
      <c r="Q222" s="11"/>
    </row>
    <row r="223" spans="15:17" x14ac:dyDescent="0.25">
      <c r="O223" s="11"/>
      <c r="P223" s="11"/>
      <c r="Q223" s="11"/>
    </row>
    <row r="224" spans="15:17" x14ac:dyDescent="0.25">
      <c r="O224" s="11"/>
      <c r="P224" s="11"/>
      <c r="Q224" s="11"/>
    </row>
    <row r="225" spans="15:17" x14ac:dyDescent="0.25">
      <c r="O225" s="11"/>
      <c r="P225" s="11"/>
      <c r="Q225" s="11"/>
    </row>
    <row r="226" spans="15:17" x14ac:dyDescent="0.25">
      <c r="O226" s="11"/>
      <c r="P226" s="11"/>
      <c r="Q226" s="11"/>
    </row>
    <row r="227" spans="15:17" x14ac:dyDescent="0.25">
      <c r="O227" s="11"/>
      <c r="P227" s="11"/>
      <c r="Q227" s="11"/>
    </row>
    <row r="228" spans="15:17" x14ac:dyDescent="0.25">
      <c r="O228" s="11"/>
      <c r="P228" s="11"/>
      <c r="Q228" s="11"/>
    </row>
    <row r="229" spans="15:17" x14ac:dyDescent="0.25">
      <c r="O229" s="11"/>
      <c r="P229" s="11"/>
      <c r="Q229" s="11"/>
    </row>
    <row r="230" spans="15:17" x14ac:dyDescent="0.25">
      <c r="O230" s="11"/>
      <c r="P230" s="11"/>
      <c r="Q230" s="11"/>
    </row>
    <row r="231" spans="15:17" x14ac:dyDescent="0.25">
      <c r="O231" s="11"/>
      <c r="P231" s="11"/>
      <c r="Q231" s="11"/>
    </row>
    <row r="232" spans="15:17" x14ac:dyDescent="0.25">
      <c r="O232" s="11"/>
      <c r="P232" s="11"/>
      <c r="Q232" s="11"/>
    </row>
    <row r="233" spans="15:17" x14ac:dyDescent="0.25">
      <c r="O233" s="11"/>
      <c r="P233" s="11"/>
      <c r="Q233" s="11"/>
    </row>
    <row r="234" spans="15:17" x14ac:dyDescent="0.25">
      <c r="O234" s="11"/>
      <c r="P234" s="11"/>
      <c r="Q234" s="11"/>
    </row>
    <row r="235" spans="15:17" x14ac:dyDescent="0.25">
      <c r="O235" s="11"/>
      <c r="P235" s="11"/>
      <c r="Q235" s="11"/>
    </row>
    <row r="236" spans="15:17" x14ac:dyDescent="0.25">
      <c r="O236" s="11"/>
      <c r="P236" s="11"/>
      <c r="Q236" s="11"/>
    </row>
    <row r="237" spans="15:17" x14ac:dyDescent="0.25">
      <c r="O237" s="11"/>
      <c r="P237" s="11"/>
      <c r="Q237" s="11"/>
    </row>
    <row r="238" spans="15:17" x14ac:dyDescent="0.25">
      <c r="O238" s="11"/>
      <c r="P238" s="11"/>
      <c r="Q238" s="11"/>
    </row>
    <row r="239" spans="15:17" x14ac:dyDescent="0.25">
      <c r="O239" s="11"/>
      <c r="P239" s="11"/>
      <c r="Q239" s="11"/>
    </row>
    <row r="240" spans="15:17" x14ac:dyDescent="0.25">
      <c r="O240" s="11"/>
      <c r="P240" s="11"/>
      <c r="Q240" s="11"/>
    </row>
    <row r="241" spans="15:17" x14ac:dyDescent="0.25">
      <c r="O241" s="11"/>
      <c r="P241" s="11"/>
      <c r="Q241" s="11"/>
    </row>
    <row r="242" spans="15:17" x14ac:dyDescent="0.25">
      <c r="O242" s="11"/>
      <c r="P242" s="11"/>
      <c r="Q242" s="11"/>
    </row>
    <row r="243" spans="15:17" x14ac:dyDescent="0.25">
      <c r="O243" s="11"/>
      <c r="P243" s="11"/>
      <c r="Q243" s="11"/>
    </row>
    <row r="244" spans="15:17" x14ac:dyDescent="0.25">
      <c r="O244" s="11"/>
      <c r="P244" s="11"/>
      <c r="Q244" s="11"/>
    </row>
    <row r="245" spans="15:17" x14ac:dyDescent="0.25">
      <c r="O245" s="11"/>
      <c r="P245" s="11"/>
      <c r="Q245" s="11"/>
    </row>
    <row r="246" spans="15:17" x14ac:dyDescent="0.25">
      <c r="O246" s="11"/>
      <c r="P246" s="11"/>
      <c r="Q246" s="11"/>
    </row>
    <row r="247" spans="15:17" x14ac:dyDescent="0.25">
      <c r="O247" s="11"/>
      <c r="P247" s="11"/>
      <c r="Q247" s="11"/>
    </row>
    <row r="248" spans="15:17" x14ac:dyDescent="0.25">
      <c r="O248" s="11"/>
      <c r="P248" s="11"/>
      <c r="Q248" s="11"/>
    </row>
    <row r="249" spans="15:17" x14ac:dyDescent="0.25">
      <c r="O249" s="11"/>
      <c r="P249" s="11"/>
      <c r="Q249" s="11"/>
    </row>
    <row r="250" spans="15:17" x14ac:dyDescent="0.25">
      <c r="O250" s="11"/>
      <c r="P250" s="11"/>
      <c r="Q250" s="11"/>
    </row>
    <row r="251" spans="15:17" x14ac:dyDescent="0.25">
      <c r="O251" s="11"/>
      <c r="P251" s="11"/>
      <c r="Q251" s="11"/>
    </row>
    <row r="252" spans="15:17" x14ac:dyDescent="0.25">
      <c r="O252" s="11"/>
      <c r="P252" s="11"/>
      <c r="Q252" s="11"/>
    </row>
    <row r="253" spans="15:17" x14ac:dyDescent="0.25">
      <c r="O253" s="11"/>
      <c r="P253" s="11"/>
      <c r="Q253" s="11"/>
    </row>
    <row r="254" spans="15:17" x14ac:dyDescent="0.25">
      <c r="O254" s="11"/>
      <c r="P254" s="11"/>
      <c r="Q254" s="11"/>
    </row>
    <row r="255" spans="15:17" x14ac:dyDescent="0.25">
      <c r="O255" s="11"/>
      <c r="P255" s="11"/>
      <c r="Q255" s="11"/>
    </row>
    <row r="256" spans="15:17" x14ac:dyDescent="0.25">
      <c r="O256" s="11"/>
      <c r="P256" s="11"/>
      <c r="Q256" s="11"/>
    </row>
    <row r="257" spans="15:17" x14ac:dyDescent="0.25">
      <c r="O257" s="11"/>
      <c r="P257" s="11"/>
      <c r="Q257" s="11"/>
    </row>
    <row r="258" spans="15:17" x14ac:dyDescent="0.25">
      <c r="O258" s="11"/>
      <c r="P258" s="11"/>
      <c r="Q258" s="11"/>
    </row>
    <row r="259" spans="15:17" x14ac:dyDescent="0.25">
      <c r="O259" s="11"/>
      <c r="P259" s="11"/>
      <c r="Q259" s="11"/>
    </row>
    <row r="260" spans="15:17" x14ac:dyDescent="0.25">
      <c r="O260" s="11"/>
      <c r="P260" s="11"/>
      <c r="Q260" s="11"/>
    </row>
    <row r="261" spans="15:17" x14ac:dyDescent="0.25">
      <c r="O261" s="11"/>
      <c r="P261" s="11"/>
      <c r="Q261" s="11"/>
    </row>
    <row r="262" spans="15:17" x14ac:dyDescent="0.25">
      <c r="O262" s="11"/>
      <c r="P262" s="11"/>
      <c r="Q262" s="11"/>
    </row>
    <row r="263" spans="15:17" x14ac:dyDescent="0.25">
      <c r="O263" s="11"/>
      <c r="P263" s="11"/>
      <c r="Q263" s="11"/>
    </row>
    <row r="264" spans="15:17" x14ac:dyDescent="0.25">
      <c r="O264" s="11"/>
      <c r="P264" s="11"/>
      <c r="Q264" s="11"/>
    </row>
    <row r="265" spans="15:17" x14ac:dyDescent="0.25">
      <c r="O265" s="11"/>
      <c r="P265" s="11"/>
      <c r="Q265" s="11"/>
    </row>
    <row r="266" spans="15:17" x14ac:dyDescent="0.25">
      <c r="O266" s="11"/>
      <c r="P266" s="11"/>
      <c r="Q266" s="11"/>
    </row>
    <row r="267" spans="15:17" x14ac:dyDescent="0.25">
      <c r="O267" s="11"/>
      <c r="P267" s="11"/>
      <c r="Q267" s="11"/>
    </row>
    <row r="268" spans="15:17" x14ac:dyDescent="0.25">
      <c r="O268" s="11"/>
      <c r="P268" s="11"/>
      <c r="Q268" s="11"/>
    </row>
    <row r="269" spans="15:17" x14ac:dyDescent="0.25">
      <c r="O269" s="11"/>
      <c r="P269" s="11"/>
      <c r="Q269" s="11"/>
    </row>
    <row r="270" spans="15:17" x14ac:dyDescent="0.25">
      <c r="O270" s="11"/>
      <c r="P270" s="11"/>
      <c r="Q270" s="11"/>
    </row>
    <row r="271" spans="15:17" x14ac:dyDescent="0.25">
      <c r="O271" s="11"/>
      <c r="P271" s="11"/>
      <c r="Q271" s="11"/>
    </row>
    <row r="272" spans="15:17" x14ac:dyDescent="0.25">
      <c r="O272" s="11"/>
      <c r="P272" s="11"/>
      <c r="Q272" s="11"/>
    </row>
    <row r="273" spans="15:17" x14ac:dyDescent="0.25">
      <c r="O273" s="11"/>
      <c r="P273" s="11"/>
      <c r="Q273" s="11"/>
    </row>
    <row r="274" spans="15:17" x14ac:dyDescent="0.25">
      <c r="O274" s="11"/>
      <c r="P274" s="11"/>
      <c r="Q274" s="11"/>
    </row>
    <row r="275" spans="15:17" x14ac:dyDescent="0.25">
      <c r="O275" s="11"/>
      <c r="P275" s="11"/>
      <c r="Q275" s="11"/>
    </row>
    <row r="276" spans="15:17" x14ac:dyDescent="0.25">
      <c r="O276" s="11"/>
      <c r="P276" s="11"/>
      <c r="Q276" s="11"/>
    </row>
    <row r="277" spans="15:17" x14ac:dyDescent="0.25">
      <c r="O277" s="11"/>
      <c r="P277" s="11"/>
      <c r="Q277" s="11"/>
    </row>
    <row r="278" spans="15:17" x14ac:dyDescent="0.25">
      <c r="O278" s="11"/>
      <c r="P278" s="11"/>
      <c r="Q278" s="11"/>
    </row>
    <row r="279" spans="15:17" x14ac:dyDescent="0.25">
      <c r="O279" s="11"/>
      <c r="P279" s="11"/>
      <c r="Q279" s="11"/>
    </row>
    <row r="280" spans="15:17" x14ac:dyDescent="0.25">
      <c r="O280" s="11"/>
      <c r="P280" s="11"/>
      <c r="Q280" s="11"/>
    </row>
    <row r="281" spans="15:17" x14ac:dyDescent="0.25">
      <c r="O281" s="11"/>
      <c r="P281" s="11"/>
      <c r="Q281" s="11"/>
    </row>
    <row r="282" spans="15:17" x14ac:dyDescent="0.25">
      <c r="O282" s="11"/>
      <c r="P282" s="11"/>
      <c r="Q282" s="11"/>
    </row>
    <row r="283" spans="15:17" x14ac:dyDescent="0.25">
      <c r="O283" s="11"/>
      <c r="P283" s="11"/>
      <c r="Q283" s="11"/>
    </row>
    <row r="284" spans="15:17" x14ac:dyDescent="0.25">
      <c r="O284" s="11"/>
      <c r="P284" s="11"/>
      <c r="Q284" s="11"/>
    </row>
    <row r="285" spans="15:17" x14ac:dyDescent="0.25">
      <c r="O285" s="11"/>
      <c r="P285" s="11"/>
      <c r="Q285" s="11"/>
    </row>
    <row r="286" spans="15:17" x14ac:dyDescent="0.25">
      <c r="O286" s="11"/>
      <c r="P286" s="11"/>
      <c r="Q286" s="11"/>
    </row>
    <row r="287" spans="15:17" x14ac:dyDescent="0.25">
      <c r="O287" s="11"/>
      <c r="P287" s="11"/>
      <c r="Q287" s="11"/>
    </row>
    <row r="288" spans="15:17" x14ac:dyDescent="0.25">
      <c r="O288" s="11"/>
      <c r="P288" s="11"/>
      <c r="Q288" s="11"/>
    </row>
    <row r="289" spans="15:17" x14ac:dyDescent="0.25">
      <c r="O289" s="11"/>
      <c r="P289" s="11"/>
      <c r="Q289" s="11"/>
    </row>
    <row r="290" spans="15:17" x14ac:dyDescent="0.25">
      <c r="O290" s="11"/>
      <c r="P290" s="11"/>
      <c r="Q290" s="11"/>
    </row>
    <row r="291" spans="15:17" x14ac:dyDescent="0.25">
      <c r="O291" s="11"/>
      <c r="P291" s="11"/>
      <c r="Q291" s="11"/>
    </row>
    <row r="292" spans="15:17" x14ac:dyDescent="0.25">
      <c r="O292" s="11"/>
      <c r="P292" s="11"/>
      <c r="Q292" s="11"/>
    </row>
    <row r="293" spans="15:17" x14ac:dyDescent="0.25">
      <c r="O293" s="11"/>
      <c r="P293" s="11"/>
      <c r="Q293" s="11"/>
    </row>
    <row r="294" spans="15:17" x14ac:dyDescent="0.25">
      <c r="O294" s="11"/>
      <c r="P294" s="11"/>
      <c r="Q294" s="11"/>
    </row>
    <row r="295" spans="15:17" x14ac:dyDescent="0.25">
      <c r="O295" s="11"/>
      <c r="P295" s="11"/>
      <c r="Q295" s="11"/>
    </row>
    <row r="296" spans="15:17" x14ac:dyDescent="0.25">
      <c r="O296" s="11"/>
      <c r="P296" s="11"/>
      <c r="Q296" s="11"/>
    </row>
    <row r="297" spans="15:17" x14ac:dyDescent="0.25">
      <c r="O297" s="11"/>
      <c r="P297" s="11"/>
      <c r="Q297" s="11"/>
    </row>
    <row r="298" spans="15:17" x14ac:dyDescent="0.25">
      <c r="O298" s="11"/>
      <c r="P298" s="11"/>
      <c r="Q298" s="11"/>
    </row>
    <row r="299" spans="15:17" x14ac:dyDescent="0.25">
      <c r="O299" s="11"/>
      <c r="P299" s="11"/>
      <c r="Q299" s="11"/>
    </row>
    <row r="300" spans="15:17" x14ac:dyDescent="0.25">
      <c r="O300" s="11"/>
      <c r="P300" s="11"/>
      <c r="Q300" s="11"/>
    </row>
    <row r="301" spans="15:17" x14ac:dyDescent="0.25">
      <c r="O301" s="11"/>
      <c r="P301" s="11"/>
      <c r="Q301" s="11"/>
    </row>
    <row r="302" spans="15:17" x14ac:dyDescent="0.25">
      <c r="O302" s="11"/>
      <c r="P302" s="11"/>
      <c r="Q302" s="11"/>
    </row>
    <row r="303" spans="15:17" x14ac:dyDescent="0.25">
      <c r="O303" s="11"/>
      <c r="P303" s="11"/>
      <c r="Q303" s="11"/>
    </row>
    <row r="304" spans="15:17" x14ac:dyDescent="0.25">
      <c r="O304" s="11"/>
      <c r="P304" s="11"/>
      <c r="Q304" s="11"/>
    </row>
    <row r="305" spans="15:17" x14ac:dyDescent="0.25">
      <c r="O305" s="11"/>
      <c r="P305" s="11"/>
      <c r="Q305" s="11"/>
    </row>
    <row r="306" spans="15:17" x14ac:dyDescent="0.25">
      <c r="O306" s="11"/>
      <c r="P306" s="11"/>
      <c r="Q306" s="11"/>
    </row>
    <row r="307" spans="15:17" x14ac:dyDescent="0.25">
      <c r="O307" s="11"/>
      <c r="P307" s="11"/>
      <c r="Q307" s="11"/>
    </row>
    <row r="308" spans="15:17" x14ac:dyDescent="0.25">
      <c r="O308" s="11"/>
      <c r="P308" s="11"/>
      <c r="Q308" s="11"/>
    </row>
    <row r="309" spans="15:17" x14ac:dyDescent="0.25">
      <c r="O309" s="11"/>
      <c r="P309" s="11"/>
      <c r="Q309" s="11"/>
    </row>
    <row r="310" spans="15:17" x14ac:dyDescent="0.25">
      <c r="O310" s="11"/>
      <c r="P310" s="11"/>
      <c r="Q310" s="11"/>
    </row>
    <row r="311" spans="15:17" x14ac:dyDescent="0.25">
      <c r="O311" s="11"/>
      <c r="P311" s="11"/>
      <c r="Q311" s="11"/>
    </row>
    <row r="312" spans="15:17" x14ac:dyDescent="0.25">
      <c r="O312" s="11"/>
      <c r="P312" s="11"/>
      <c r="Q312" s="11"/>
    </row>
    <row r="313" spans="15:17" x14ac:dyDescent="0.25">
      <c r="O313" s="11"/>
      <c r="P313" s="11"/>
      <c r="Q313" s="11"/>
    </row>
    <row r="314" spans="15:17" x14ac:dyDescent="0.25">
      <c r="O314" s="11"/>
      <c r="P314" s="11"/>
      <c r="Q314" s="11"/>
    </row>
    <row r="315" spans="15:17" x14ac:dyDescent="0.25">
      <c r="O315" s="11"/>
      <c r="P315" s="11"/>
      <c r="Q315" s="11"/>
    </row>
    <row r="316" spans="15:17" x14ac:dyDescent="0.25">
      <c r="O316" s="11"/>
      <c r="P316" s="11"/>
      <c r="Q316" s="11"/>
    </row>
    <row r="317" spans="15:17" x14ac:dyDescent="0.25">
      <c r="O317" s="11"/>
      <c r="P317" s="11"/>
      <c r="Q317" s="11"/>
    </row>
    <row r="318" spans="15:17" x14ac:dyDescent="0.25">
      <c r="O318" s="11"/>
      <c r="P318" s="11"/>
      <c r="Q318" s="11"/>
    </row>
    <row r="319" spans="15:17" x14ac:dyDescent="0.25">
      <c r="O319" s="11"/>
      <c r="P319" s="11"/>
      <c r="Q319" s="11"/>
    </row>
    <row r="320" spans="15:17" x14ac:dyDescent="0.25">
      <c r="O320" s="11"/>
      <c r="P320" s="11"/>
      <c r="Q320" s="11"/>
    </row>
    <row r="321" spans="15:17" x14ac:dyDescent="0.25">
      <c r="O321" s="11"/>
      <c r="P321" s="11"/>
      <c r="Q321" s="11"/>
    </row>
    <row r="322" spans="15:17" x14ac:dyDescent="0.25">
      <c r="O322" s="11"/>
      <c r="P322" s="11"/>
      <c r="Q322" s="11"/>
    </row>
    <row r="323" spans="15:17" x14ac:dyDescent="0.25">
      <c r="O323" s="11"/>
      <c r="P323" s="11"/>
      <c r="Q323" s="11"/>
    </row>
    <row r="324" spans="15:17" x14ac:dyDescent="0.25">
      <c r="O324" s="11"/>
      <c r="P324" s="11"/>
      <c r="Q324" s="11"/>
    </row>
    <row r="325" spans="15:17" x14ac:dyDescent="0.25">
      <c r="O325" s="11"/>
      <c r="P325" s="11"/>
      <c r="Q325" s="11"/>
    </row>
    <row r="326" spans="15:17" x14ac:dyDescent="0.25">
      <c r="O326" s="11"/>
      <c r="P326" s="11"/>
      <c r="Q326" s="11"/>
    </row>
    <row r="327" spans="15:17" x14ac:dyDescent="0.25">
      <c r="O327" s="11"/>
      <c r="P327" s="11"/>
      <c r="Q327" s="11"/>
    </row>
    <row r="328" spans="15:17" x14ac:dyDescent="0.25">
      <c r="O328" s="11"/>
      <c r="P328" s="11"/>
      <c r="Q328" s="11"/>
    </row>
    <row r="329" spans="15:17" x14ac:dyDescent="0.25">
      <c r="O329" s="11"/>
      <c r="P329" s="11"/>
      <c r="Q329" s="11"/>
    </row>
    <row r="330" spans="15:17" x14ac:dyDescent="0.25">
      <c r="O330" s="11"/>
      <c r="P330" s="11"/>
      <c r="Q330" s="11"/>
    </row>
    <row r="331" spans="15:17" x14ac:dyDescent="0.25">
      <c r="O331" s="11"/>
      <c r="P331" s="11"/>
      <c r="Q331" s="11"/>
    </row>
    <row r="332" spans="15:17" x14ac:dyDescent="0.25">
      <c r="O332" s="11"/>
      <c r="P332" s="11"/>
      <c r="Q332" s="11"/>
    </row>
    <row r="333" spans="15:17" x14ac:dyDescent="0.25">
      <c r="O333" s="11"/>
      <c r="P333" s="11"/>
      <c r="Q333" s="11"/>
    </row>
    <row r="334" spans="15:17" x14ac:dyDescent="0.25">
      <c r="O334" s="11"/>
      <c r="P334" s="11"/>
      <c r="Q334" s="11"/>
    </row>
    <row r="335" spans="15:17" x14ac:dyDescent="0.25">
      <c r="O335" s="11"/>
      <c r="P335" s="11"/>
      <c r="Q335" s="11"/>
    </row>
    <row r="336" spans="15:17" x14ac:dyDescent="0.25">
      <c r="O336" s="11"/>
      <c r="P336" s="11"/>
      <c r="Q336" s="11"/>
    </row>
    <row r="337" spans="15:17" x14ac:dyDescent="0.25">
      <c r="O337" s="11"/>
      <c r="P337" s="11"/>
      <c r="Q337" s="11"/>
    </row>
    <row r="338" spans="15:17" x14ac:dyDescent="0.25">
      <c r="O338" s="11"/>
      <c r="P338" s="11"/>
      <c r="Q338" s="11"/>
    </row>
    <row r="339" spans="15:17" x14ac:dyDescent="0.25">
      <c r="O339" s="11"/>
      <c r="P339" s="11"/>
      <c r="Q339" s="11"/>
    </row>
    <row r="340" spans="15:17" x14ac:dyDescent="0.25">
      <c r="O340" s="11"/>
      <c r="P340" s="11"/>
      <c r="Q340" s="11"/>
    </row>
    <row r="341" spans="15:17" x14ac:dyDescent="0.25">
      <c r="O341" s="11"/>
      <c r="P341" s="11"/>
      <c r="Q341" s="11"/>
    </row>
    <row r="342" spans="15:17" x14ac:dyDescent="0.25">
      <c r="O342" s="11"/>
      <c r="P342" s="11"/>
      <c r="Q342" s="11"/>
    </row>
    <row r="343" spans="15:17" x14ac:dyDescent="0.25">
      <c r="O343" s="11"/>
      <c r="P343" s="11"/>
      <c r="Q343" s="11"/>
    </row>
    <row r="344" spans="15:17" x14ac:dyDescent="0.25">
      <c r="O344" s="11"/>
      <c r="P344" s="11"/>
      <c r="Q344" s="11"/>
    </row>
    <row r="345" spans="15:17" x14ac:dyDescent="0.25">
      <c r="O345" s="11"/>
      <c r="P345" s="11"/>
      <c r="Q345" s="11"/>
    </row>
    <row r="346" spans="15:17" x14ac:dyDescent="0.25">
      <c r="O346" s="11"/>
      <c r="P346" s="11"/>
      <c r="Q346" s="11"/>
    </row>
    <row r="347" spans="15:17" x14ac:dyDescent="0.25">
      <c r="O347" s="11"/>
      <c r="P347" s="11"/>
      <c r="Q347" s="11"/>
    </row>
    <row r="348" spans="15:17" x14ac:dyDescent="0.25">
      <c r="O348" s="11"/>
      <c r="P348" s="11"/>
      <c r="Q348" s="11"/>
    </row>
    <row r="349" spans="15:17" x14ac:dyDescent="0.25">
      <c r="O349" s="11"/>
      <c r="P349" s="11"/>
      <c r="Q349" s="11"/>
    </row>
    <row r="350" spans="15:17" x14ac:dyDescent="0.25">
      <c r="O350" s="11"/>
      <c r="P350" s="11"/>
      <c r="Q350" s="11"/>
    </row>
    <row r="351" spans="15:17" x14ac:dyDescent="0.25">
      <c r="O351" s="11"/>
      <c r="P351" s="11"/>
      <c r="Q351" s="11"/>
    </row>
    <row r="352" spans="15:17" x14ac:dyDescent="0.25">
      <c r="O352" s="11"/>
      <c r="P352" s="11"/>
      <c r="Q352" s="11"/>
    </row>
    <row r="353" spans="15:17" x14ac:dyDescent="0.25">
      <c r="O353" s="11"/>
      <c r="P353" s="11"/>
      <c r="Q353" s="11"/>
    </row>
    <row r="354" spans="15:17" x14ac:dyDescent="0.25">
      <c r="O354" s="11"/>
      <c r="P354" s="11"/>
      <c r="Q354" s="11"/>
    </row>
    <row r="355" spans="15:17" x14ac:dyDescent="0.25">
      <c r="O355" s="11"/>
      <c r="P355" s="11"/>
      <c r="Q355" s="11"/>
    </row>
    <row r="356" spans="15:17" x14ac:dyDescent="0.25">
      <c r="O356" s="11"/>
      <c r="P356" s="11"/>
      <c r="Q356" s="11"/>
    </row>
    <row r="357" spans="15:17" x14ac:dyDescent="0.25">
      <c r="O357" s="11"/>
      <c r="P357" s="11"/>
      <c r="Q357" s="11"/>
    </row>
    <row r="358" spans="15:17" x14ac:dyDescent="0.25">
      <c r="O358" s="11"/>
      <c r="P358" s="11"/>
      <c r="Q358" s="11"/>
    </row>
    <row r="359" spans="15:17" x14ac:dyDescent="0.25">
      <c r="O359" s="11"/>
      <c r="P359" s="11"/>
      <c r="Q359" s="11"/>
    </row>
    <row r="360" spans="15:17" x14ac:dyDescent="0.25">
      <c r="O360" s="11"/>
      <c r="P360" s="11"/>
      <c r="Q360" s="11"/>
    </row>
    <row r="361" spans="15:17" x14ac:dyDescent="0.25">
      <c r="O361" s="11"/>
      <c r="P361" s="11"/>
      <c r="Q361" s="11"/>
    </row>
    <row r="362" spans="15:17" x14ac:dyDescent="0.25">
      <c r="O362" s="11"/>
      <c r="P362" s="11"/>
      <c r="Q362" s="11"/>
    </row>
    <row r="363" spans="15:17" x14ac:dyDescent="0.25">
      <c r="O363" s="11"/>
      <c r="P363" s="11"/>
      <c r="Q363" s="11"/>
    </row>
    <row r="364" spans="15:17" x14ac:dyDescent="0.25">
      <c r="O364" s="11"/>
      <c r="P364" s="11"/>
      <c r="Q364" s="11"/>
    </row>
    <row r="365" spans="15:17" x14ac:dyDescent="0.25">
      <c r="O365" s="11"/>
      <c r="P365" s="11"/>
      <c r="Q365" s="11"/>
    </row>
    <row r="366" spans="15:17" x14ac:dyDescent="0.25">
      <c r="O366" s="11"/>
      <c r="P366" s="11"/>
      <c r="Q366" s="11"/>
    </row>
    <row r="367" spans="15:17" x14ac:dyDescent="0.25">
      <c r="O367" s="11"/>
      <c r="P367" s="11"/>
      <c r="Q367" s="11"/>
    </row>
    <row r="368" spans="15:17" x14ac:dyDescent="0.25">
      <c r="O368" s="11"/>
      <c r="P368" s="11"/>
      <c r="Q368" s="11"/>
    </row>
    <row r="369" spans="15:17" x14ac:dyDescent="0.25">
      <c r="O369" s="11"/>
      <c r="P369" s="11"/>
      <c r="Q369" s="11"/>
    </row>
    <row r="370" spans="15:17" x14ac:dyDescent="0.25">
      <c r="O370" s="11"/>
      <c r="P370" s="11"/>
      <c r="Q370" s="11"/>
    </row>
    <row r="371" spans="15:17" x14ac:dyDescent="0.25">
      <c r="O371" s="11"/>
      <c r="P371" s="11"/>
      <c r="Q371" s="11"/>
    </row>
    <row r="372" spans="15:17" x14ac:dyDescent="0.25">
      <c r="O372" s="11"/>
      <c r="P372" s="11"/>
      <c r="Q372" s="11"/>
    </row>
    <row r="373" spans="15:17" x14ac:dyDescent="0.25">
      <c r="O373" s="11"/>
      <c r="P373" s="11"/>
      <c r="Q373" s="11"/>
    </row>
    <row r="374" spans="15:17" x14ac:dyDescent="0.25">
      <c r="O374" s="11"/>
      <c r="P374" s="11"/>
      <c r="Q374" s="11"/>
    </row>
    <row r="375" spans="15:17" x14ac:dyDescent="0.25">
      <c r="O375" s="11"/>
      <c r="P375" s="11"/>
      <c r="Q375" s="11"/>
    </row>
    <row r="376" spans="15:17" x14ac:dyDescent="0.25">
      <c r="O376" s="11"/>
      <c r="P376" s="11"/>
      <c r="Q376" s="11"/>
    </row>
    <row r="377" spans="15:17" x14ac:dyDescent="0.25">
      <c r="O377" s="11"/>
      <c r="P377" s="11"/>
      <c r="Q377" s="11"/>
    </row>
    <row r="378" spans="15:17" x14ac:dyDescent="0.25">
      <c r="O378" s="11"/>
      <c r="P378" s="11"/>
      <c r="Q378" s="11"/>
    </row>
    <row r="379" spans="15:17" x14ac:dyDescent="0.25">
      <c r="O379" s="11"/>
      <c r="P379" s="11"/>
      <c r="Q379" s="11"/>
    </row>
    <row r="380" spans="15:17" x14ac:dyDescent="0.25">
      <c r="O380" s="11"/>
      <c r="P380" s="11"/>
      <c r="Q380" s="11"/>
    </row>
    <row r="381" spans="15:17" x14ac:dyDescent="0.25">
      <c r="O381" s="11"/>
      <c r="P381" s="11"/>
      <c r="Q381" s="11"/>
    </row>
    <row r="382" spans="15:17" x14ac:dyDescent="0.25">
      <c r="O382" s="11"/>
      <c r="P382" s="11"/>
      <c r="Q382" s="11"/>
    </row>
    <row r="383" spans="15:17" x14ac:dyDescent="0.25">
      <c r="O383" s="11"/>
      <c r="P383" s="11"/>
      <c r="Q383" s="11"/>
    </row>
    <row r="384" spans="15:17" x14ac:dyDescent="0.25">
      <c r="O384" s="11"/>
      <c r="P384" s="11"/>
      <c r="Q384" s="11"/>
    </row>
    <row r="385" spans="15:17" x14ac:dyDescent="0.25">
      <c r="O385" s="11"/>
      <c r="P385" s="11"/>
      <c r="Q385" s="11"/>
    </row>
    <row r="386" spans="15:17" x14ac:dyDescent="0.25">
      <c r="O386" s="11"/>
      <c r="P386" s="11"/>
      <c r="Q386" s="11"/>
    </row>
    <row r="387" spans="15:17" x14ac:dyDescent="0.25">
      <c r="O387" s="11"/>
      <c r="P387" s="11"/>
      <c r="Q387" s="11"/>
    </row>
    <row r="388" spans="15:17" x14ac:dyDescent="0.25">
      <c r="O388" s="11"/>
      <c r="P388" s="11"/>
      <c r="Q388" s="11"/>
    </row>
    <row r="389" spans="15:17" x14ac:dyDescent="0.25">
      <c r="O389" s="11"/>
      <c r="P389" s="11"/>
      <c r="Q389" s="11"/>
    </row>
    <row r="390" spans="15:17" x14ac:dyDescent="0.25">
      <c r="O390" s="11"/>
      <c r="P390" s="11"/>
      <c r="Q390" s="11"/>
    </row>
    <row r="391" spans="15:17" x14ac:dyDescent="0.25">
      <c r="O391" s="11"/>
      <c r="P391" s="11"/>
      <c r="Q391" s="11"/>
    </row>
    <row r="392" spans="15:17" x14ac:dyDescent="0.25">
      <c r="O392" s="11"/>
      <c r="P392" s="11"/>
      <c r="Q392" s="11"/>
    </row>
    <row r="393" spans="15:17" x14ac:dyDescent="0.25">
      <c r="O393" s="11"/>
      <c r="P393" s="11"/>
      <c r="Q393" s="11"/>
    </row>
    <row r="394" spans="15:17" x14ac:dyDescent="0.25">
      <c r="O394" s="11"/>
      <c r="P394" s="11"/>
      <c r="Q394" s="11"/>
    </row>
    <row r="395" spans="15:17" x14ac:dyDescent="0.25">
      <c r="O395" s="11"/>
      <c r="P395" s="11"/>
      <c r="Q395" s="11"/>
    </row>
    <row r="396" spans="15:17" x14ac:dyDescent="0.25">
      <c r="O396" s="11"/>
      <c r="P396" s="11"/>
      <c r="Q396" s="11"/>
    </row>
    <row r="397" spans="15:17" x14ac:dyDescent="0.25">
      <c r="O397" s="11"/>
      <c r="P397" s="11"/>
      <c r="Q397" s="11"/>
    </row>
    <row r="398" spans="15:17" x14ac:dyDescent="0.25">
      <c r="O398" s="11"/>
      <c r="P398" s="11"/>
      <c r="Q398" s="11"/>
    </row>
    <row r="399" spans="15:17" x14ac:dyDescent="0.25">
      <c r="O399" s="11"/>
      <c r="P399" s="11"/>
      <c r="Q399" s="11"/>
    </row>
    <row r="400" spans="15:17" x14ac:dyDescent="0.25">
      <c r="O400" s="11"/>
      <c r="P400" s="11"/>
      <c r="Q400" s="11"/>
    </row>
    <row r="401" spans="15:17" x14ac:dyDescent="0.25">
      <c r="O401" s="11"/>
      <c r="P401" s="11"/>
      <c r="Q401" s="11"/>
    </row>
    <row r="402" spans="15:17" x14ac:dyDescent="0.25">
      <c r="O402" s="11"/>
      <c r="P402" s="11"/>
      <c r="Q402" s="11"/>
    </row>
    <row r="403" spans="15:17" x14ac:dyDescent="0.25">
      <c r="O403" s="11"/>
      <c r="P403" s="11"/>
      <c r="Q403" s="11"/>
    </row>
    <row r="404" spans="15:17" x14ac:dyDescent="0.25">
      <c r="O404" s="11"/>
      <c r="P404" s="11"/>
      <c r="Q404" s="11"/>
    </row>
    <row r="405" spans="15:17" x14ac:dyDescent="0.25">
      <c r="O405" s="11"/>
      <c r="P405" s="11"/>
      <c r="Q405" s="11"/>
    </row>
    <row r="406" spans="15:17" x14ac:dyDescent="0.25">
      <c r="O406" s="11"/>
      <c r="P406" s="11"/>
      <c r="Q406" s="11"/>
    </row>
    <row r="407" spans="15:17" x14ac:dyDescent="0.25">
      <c r="O407" s="11"/>
      <c r="P407" s="11"/>
      <c r="Q407" s="11"/>
    </row>
    <row r="408" spans="15:17" x14ac:dyDescent="0.25">
      <c r="O408" s="11"/>
      <c r="P408" s="11"/>
      <c r="Q408" s="11"/>
    </row>
    <row r="409" spans="15:17" x14ac:dyDescent="0.25">
      <c r="O409" s="11"/>
      <c r="P409" s="11"/>
      <c r="Q409" s="11"/>
    </row>
    <row r="410" spans="15:17" x14ac:dyDescent="0.25">
      <c r="O410" s="11"/>
      <c r="P410" s="11"/>
      <c r="Q410" s="11"/>
    </row>
    <row r="411" spans="15:17" x14ac:dyDescent="0.25">
      <c r="O411" s="11"/>
      <c r="P411" s="11"/>
      <c r="Q411" s="11"/>
    </row>
    <row r="412" spans="15:17" x14ac:dyDescent="0.25">
      <c r="O412" s="11"/>
      <c r="P412" s="11"/>
      <c r="Q412" s="11"/>
    </row>
    <row r="413" spans="15:17" x14ac:dyDescent="0.25">
      <c r="O413" s="11"/>
      <c r="P413" s="11"/>
      <c r="Q413" s="11"/>
    </row>
    <row r="414" spans="15:17" x14ac:dyDescent="0.25">
      <c r="O414" s="11"/>
      <c r="P414" s="11"/>
      <c r="Q414" s="11"/>
    </row>
    <row r="415" spans="15:17" x14ac:dyDescent="0.25">
      <c r="O415" s="11"/>
      <c r="P415" s="11"/>
      <c r="Q415" s="11"/>
    </row>
    <row r="416" spans="15:17" x14ac:dyDescent="0.25">
      <c r="O416" s="11"/>
      <c r="P416" s="11"/>
      <c r="Q416" s="11"/>
    </row>
    <row r="417" spans="15:17" x14ac:dyDescent="0.25">
      <c r="O417" s="11"/>
      <c r="P417" s="11"/>
      <c r="Q417" s="11"/>
    </row>
    <row r="418" spans="15:17" x14ac:dyDescent="0.25">
      <c r="O418" s="11"/>
      <c r="P418" s="11"/>
      <c r="Q418" s="11"/>
    </row>
    <row r="419" spans="15:17" x14ac:dyDescent="0.25">
      <c r="O419" s="11"/>
      <c r="P419" s="11"/>
      <c r="Q419" s="11"/>
    </row>
    <row r="420" spans="15:17" x14ac:dyDescent="0.25">
      <c r="O420" s="11"/>
      <c r="P420" s="11"/>
      <c r="Q420" s="11"/>
    </row>
    <row r="421" spans="15:17" x14ac:dyDescent="0.25">
      <c r="O421" s="11"/>
      <c r="P421" s="11"/>
      <c r="Q421" s="11"/>
    </row>
    <row r="422" spans="15:17" x14ac:dyDescent="0.25">
      <c r="O422" s="11"/>
      <c r="P422" s="11"/>
      <c r="Q422" s="11"/>
    </row>
    <row r="423" spans="15:17" x14ac:dyDescent="0.25">
      <c r="O423" s="11"/>
      <c r="P423" s="11"/>
      <c r="Q423" s="11"/>
    </row>
    <row r="424" spans="15:17" x14ac:dyDescent="0.25">
      <c r="O424" s="11"/>
      <c r="P424" s="11"/>
      <c r="Q424" s="11"/>
    </row>
    <row r="425" spans="15:17" x14ac:dyDescent="0.25">
      <c r="O425" s="11"/>
      <c r="P425" s="11"/>
      <c r="Q425" s="11"/>
    </row>
    <row r="426" spans="15:17" x14ac:dyDescent="0.25">
      <c r="O426" s="11"/>
      <c r="P426" s="11"/>
      <c r="Q426" s="11"/>
    </row>
    <row r="427" spans="15:17" x14ac:dyDescent="0.25">
      <c r="O427" s="11"/>
      <c r="P427" s="11"/>
      <c r="Q427" s="11"/>
    </row>
    <row r="428" spans="15:17" x14ac:dyDescent="0.25">
      <c r="O428" s="11"/>
      <c r="P428" s="11"/>
      <c r="Q428" s="11"/>
    </row>
    <row r="429" spans="15:17" x14ac:dyDescent="0.25">
      <c r="O429" s="11"/>
      <c r="P429" s="11"/>
      <c r="Q429" s="11"/>
    </row>
    <row r="430" spans="15:17" x14ac:dyDescent="0.25">
      <c r="O430" s="11"/>
      <c r="P430" s="11"/>
      <c r="Q430" s="11"/>
    </row>
    <row r="431" spans="15:17" x14ac:dyDescent="0.25">
      <c r="O431" s="11"/>
      <c r="P431" s="11"/>
      <c r="Q431" s="11"/>
    </row>
    <row r="432" spans="15:17" x14ac:dyDescent="0.25">
      <c r="O432" s="11"/>
      <c r="P432" s="11"/>
      <c r="Q432" s="11"/>
    </row>
    <row r="433" spans="15:17" x14ac:dyDescent="0.25">
      <c r="O433" s="11"/>
      <c r="P433" s="11"/>
      <c r="Q433" s="11"/>
    </row>
    <row r="434" spans="15:17" x14ac:dyDescent="0.25">
      <c r="O434" s="11"/>
      <c r="P434" s="11"/>
      <c r="Q434" s="11"/>
    </row>
    <row r="435" spans="15:17" x14ac:dyDescent="0.25">
      <c r="O435" s="11"/>
      <c r="P435" s="11"/>
      <c r="Q435" s="11"/>
    </row>
    <row r="436" spans="15:17" x14ac:dyDescent="0.25">
      <c r="O436" s="11"/>
      <c r="P436" s="11"/>
      <c r="Q436" s="11"/>
    </row>
    <row r="437" spans="15:17" x14ac:dyDescent="0.25">
      <c r="O437" s="11"/>
      <c r="P437" s="11"/>
      <c r="Q437" s="11"/>
    </row>
    <row r="438" spans="15:17" x14ac:dyDescent="0.25">
      <c r="O438" s="11"/>
      <c r="P438" s="11"/>
      <c r="Q438" s="11"/>
    </row>
    <row r="439" spans="15:17" x14ac:dyDescent="0.25">
      <c r="O439" s="11"/>
      <c r="P439" s="11"/>
      <c r="Q439" s="11"/>
    </row>
    <row r="440" spans="15:17" x14ac:dyDescent="0.25">
      <c r="O440" s="11"/>
      <c r="P440" s="11"/>
      <c r="Q440" s="11"/>
    </row>
    <row r="441" spans="15:17" x14ac:dyDescent="0.25">
      <c r="O441" s="11"/>
      <c r="P441" s="11"/>
      <c r="Q441" s="11"/>
    </row>
    <row r="442" spans="15:17" x14ac:dyDescent="0.25">
      <c r="O442" s="11"/>
      <c r="P442" s="11"/>
      <c r="Q442" s="11"/>
    </row>
    <row r="443" spans="15:17" x14ac:dyDescent="0.25">
      <c r="O443" s="11"/>
      <c r="P443" s="11"/>
      <c r="Q443" s="11"/>
    </row>
    <row r="444" spans="15:17" x14ac:dyDescent="0.25">
      <c r="O444" s="11"/>
      <c r="P444" s="11"/>
      <c r="Q444" s="11"/>
    </row>
    <row r="445" spans="15:17" x14ac:dyDescent="0.25">
      <c r="O445" s="11"/>
      <c r="P445" s="11"/>
      <c r="Q445" s="11"/>
    </row>
    <row r="446" spans="15:17" x14ac:dyDescent="0.25">
      <c r="O446" s="11"/>
      <c r="P446" s="11"/>
      <c r="Q446" s="11"/>
    </row>
    <row r="447" spans="15:17" x14ac:dyDescent="0.25">
      <c r="O447" s="11"/>
      <c r="P447" s="11"/>
      <c r="Q447" s="11"/>
    </row>
    <row r="448" spans="15:17" x14ac:dyDescent="0.25">
      <c r="O448" s="11"/>
      <c r="P448" s="11"/>
      <c r="Q448" s="11"/>
    </row>
    <row r="449" spans="15:17" x14ac:dyDescent="0.25">
      <c r="O449" s="11"/>
      <c r="P449" s="11"/>
      <c r="Q449" s="11"/>
    </row>
    <row r="450" spans="15:17" x14ac:dyDescent="0.25">
      <c r="O450" s="11"/>
      <c r="P450" s="11"/>
      <c r="Q450" s="11"/>
    </row>
    <row r="451" spans="15:17" x14ac:dyDescent="0.25">
      <c r="O451" s="11"/>
      <c r="P451" s="11"/>
      <c r="Q451" s="11"/>
    </row>
    <row r="452" spans="15:17" x14ac:dyDescent="0.25">
      <c r="O452" s="11"/>
      <c r="P452" s="11"/>
      <c r="Q452" s="11"/>
    </row>
    <row r="453" spans="15:17" x14ac:dyDescent="0.25">
      <c r="O453" s="11"/>
      <c r="P453" s="11"/>
      <c r="Q453" s="11"/>
    </row>
    <row r="454" spans="15:17" x14ac:dyDescent="0.25">
      <c r="O454" s="11"/>
      <c r="P454" s="11"/>
      <c r="Q454" s="11"/>
    </row>
    <row r="455" spans="15:17" x14ac:dyDescent="0.25">
      <c r="O455" s="11"/>
      <c r="P455" s="11"/>
      <c r="Q455" s="11"/>
    </row>
    <row r="456" spans="15:17" x14ac:dyDescent="0.25">
      <c r="O456" s="11"/>
      <c r="P456" s="11"/>
      <c r="Q456" s="11"/>
    </row>
    <row r="457" spans="15:17" x14ac:dyDescent="0.25">
      <c r="O457" s="11"/>
      <c r="P457" s="11"/>
      <c r="Q457" s="11"/>
    </row>
    <row r="458" spans="15:17" x14ac:dyDescent="0.25">
      <c r="O458" s="11"/>
      <c r="P458" s="11"/>
      <c r="Q458" s="11"/>
    </row>
    <row r="459" spans="15:17" x14ac:dyDescent="0.25">
      <c r="O459" s="11"/>
      <c r="P459" s="11"/>
      <c r="Q459" s="11"/>
    </row>
    <row r="460" spans="15:17" x14ac:dyDescent="0.25">
      <c r="O460" s="11"/>
      <c r="P460" s="11"/>
      <c r="Q460" s="11"/>
    </row>
    <row r="461" spans="15:17" x14ac:dyDescent="0.25">
      <c r="O461" s="11"/>
      <c r="P461" s="11"/>
      <c r="Q461" s="11"/>
    </row>
    <row r="462" spans="15:17" x14ac:dyDescent="0.25">
      <c r="O462" s="11"/>
      <c r="P462" s="11"/>
      <c r="Q462" s="11"/>
    </row>
    <row r="463" spans="15:17" x14ac:dyDescent="0.25">
      <c r="O463" s="11"/>
      <c r="P463" s="11"/>
      <c r="Q463" s="11"/>
    </row>
    <row r="464" spans="15:17" x14ac:dyDescent="0.25">
      <c r="O464" s="11"/>
      <c r="P464" s="11"/>
      <c r="Q464" s="11"/>
    </row>
    <row r="465" spans="15:17" x14ac:dyDescent="0.25">
      <c r="O465" s="11"/>
      <c r="P465" s="11"/>
      <c r="Q465" s="11"/>
    </row>
    <row r="466" spans="15:17" x14ac:dyDescent="0.25">
      <c r="O466" s="11"/>
      <c r="P466" s="11"/>
      <c r="Q466" s="11"/>
    </row>
    <row r="467" spans="15:17" x14ac:dyDescent="0.25">
      <c r="O467" s="11"/>
      <c r="P467" s="11"/>
      <c r="Q467" s="11"/>
    </row>
    <row r="468" spans="15:17" x14ac:dyDescent="0.25">
      <c r="O468" s="11"/>
      <c r="P468" s="11"/>
      <c r="Q468" s="11"/>
    </row>
    <row r="469" spans="15:17" x14ac:dyDescent="0.25">
      <c r="O469" s="11"/>
      <c r="P469" s="11"/>
      <c r="Q469" s="11"/>
    </row>
    <row r="470" spans="15:17" x14ac:dyDescent="0.25">
      <c r="O470" s="11"/>
      <c r="P470" s="11"/>
      <c r="Q470" s="11"/>
    </row>
    <row r="471" spans="15:17" x14ac:dyDescent="0.25">
      <c r="O471" s="11"/>
      <c r="P471" s="11"/>
      <c r="Q471" s="11"/>
    </row>
    <row r="472" spans="15:17" x14ac:dyDescent="0.25">
      <c r="O472" s="11"/>
      <c r="P472" s="11"/>
      <c r="Q472" s="11"/>
    </row>
    <row r="473" spans="15:17" x14ac:dyDescent="0.25">
      <c r="O473" s="11"/>
      <c r="P473" s="11"/>
      <c r="Q473" s="11"/>
    </row>
    <row r="474" spans="15:17" x14ac:dyDescent="0.25">
      <c r="O474" s="11"/>
      <c r="P474" s="11"/>
      <c r="Q474" s="11"/>
    </row>
    <row r="475" spans="15:17" x14ac:dyDescent="0.25">
      <c r="O475" s="11"/>
      <c r="P475" s="11"/>
      <c r="Q475" s="11"/>
    </row>
    <row r="476" spans="15:17" x14ac:dyDescent="0.25">
      <c r="O476" s="11"/>
      <c r="P476" s="11"/>
      <c r="Q476" s="11"/>
    </row>
    <row r="477" spans="15:17" x14ac:dyDescent="0.25">
      <c r="O477" s="11"/>
      <c r="P477" s="11"/>
      <c r="Q477" s="11"/>
    </row>
    <row r="478" spans="15:17" x14ac:dyDescent="0.25">
      <c r="O478" s="11"/>
      <c r="P478" s="11"/>
      <c r="Q478" s="11"/>
    </row>
    <row r="479" spans="15:17" x14ac:dyDescent="0.25">
      <c r="O479" s="11"/>
      <c r="P479" s="11"/>
      <c r="Q479" s="11"/>
    </row>
    <row r="480" spans="15:17" x14ac:dyDescent="0.25">
      <c r="O480" s="11"/>
      <c r="P480" s="11"/>
      <c r="Q480" s="11"/>
    </row>
    <row r="481" spans="15:17" x14ac:dyDescent="0.25">
      <c r="O481" s="11"/>
      <c r="P481" s="11"/>
      <c r="Q481" s="11"/>
    </row>
    <row r="482" spans="15:17" x14ac:dyDescent="0.25">
      <c r="O482" s="11"/>
      <c r="P482" s="11"/>
      <c r="Q482" s="11"/>
    </row>
    <row r="483" spans="15:17" x14ac:dyDescent="0.25">
      <c r="O483" s="11"/>
      <c r="P483" s="11"/>
      <c r="Q483" s="11"/>
    </row>
    <row r="484" spans="15:17" x14ac:dyDescent="0.25">
      <c r="O484" s="11"/>
      <c r="P484" s="11"/>
      <c r="Q484" s="11"/>
    </row>
    <row r="485" spans="15:17" x14ac:dyDescent="0.25">
      <c r="O485" s="11"/>
      <c r="P485" s="11"/>
      <c r="Q485" s="11"/>
    </row>
    <row r="486" spans="15:17" x14ac:dyDescent="0.25">
      <c r="O486" s="11"/>
      <c r="P486" s="11"/>
      <c r="Q486" s="11"/>
    </row>
    <row r="487" spans="15:17" x14ac:dyDescent="0.25">
      <c r="O487" s="11"/>
      <c r="P487" s="11"/>
      <c r="Q487" s="11"/>
    </row>
    <row r="488" spans="15:17" x14ac:dyDescent="0.25">
      <c r="O488" s="11"/>
      <c r="P488" s="11"/>
      <c r="Q488" s="11"/>
    </row>
    <row r="489" spans="15:17" x14ac:dyDescent="0.25">
      <c r="O489" s="11"/>
      <c r="P489" s="11"/>
      <c r="Q489" s="11"/>
    </row>
    <row r="490" spans="15:17" x14ac:dyDescent="0.25">
      <c r="O490" s="11"/>
      <c r="P490" s="11"/>
      <c r="Q490" s="11"/>
    </row>
    <row r="491" spans="15:17" x14ac:dyDescent="0.25">
      <c r="O491" s="11"/>
      <c r="P491" s="11"/>
      <c r="Q491" s="11"/>
    </row>
    <row r="492" spans="15:17" x14ac:dyDescent="0.25">
      <c r="O492" s="11"/>
      <c r="P492" s="11"/>
      <c r="Q492" s="11"/>
    </row>
    <row r="493" spans="15:17" x14ac:dyDescent="0.25">
      <c r="O493" s="11"/>
      <c r="P493" s="11"/>
      <c r="Q493" s="11"/>
    </row>
    <row r="494" spans="15:17" x14ac:dyDescent="0.25">
      <c r="O494" s="11"/>
      <c r="P494" s="11"/>
      <c r="Q494" s="11"/>
    </row>
    <row r="495" spans="15:17" x14ac:dyDescent="0.25">
      <c r="O495" s="11"/>
      <c r="P495" s="11"/>
      <c r="Q495" s="11"/>
    </row>
    <row r="496" spans="15:17" x14ac:dyDescent="0.25">
      <c r="O496" s="11"/>
      <c r="P496" s="11"/>
      <c r="Q496" s="11"/>
    </row>
    <row r="497" spans="15:17" x14ac:dyDescent="0.25">
      <c r="O497" s="11"/>
      <c r="P497" s="11"/>
      <c r="Q497" s="11"/>
    </row>
    <row r="498" spans="15:17" x14ac:dyDescent="0.25">
      <c r="O498" s="11"/>
      <c r="P498" s="11"/>
      <c r="Q498" s="11"/>
    </row>
    <row r="499" spans="15:17" x14ac:dyDescent="0.25">
      <c r="O499" s="11"/>
      <c r="P499" s="11"/>
      <c r="Q499" s="11"/>
    </row>
    <row r="500" spans="15:17" x14ac:dyDescent="0.25">
      <c r="O500" s="11"/>
      <c r="P500" s="11"/>
      <c r="Q500" s="11"/>
    </row>
    <row r="501" spans="15:17" x14ac:dyDescent="0.25">
      <c r="O501" s="11"/>
      <c r="P501" s="11"/>
      <c r="Q501" s="11"/>
    </row>
    <row r="502" spans="15:17" x14ac:dyDescent="0.25">
      <c r="O502" s="11"/>
      <c r="P502" s="11"/>
      <c r="Q502" s="11"/>
    </row>
    <row r="503" spans="15:17" x14ac:dyDescent="0.25">
      <c r="O503" s="11"/>
      <c r="P503" s="11"/>
      <c r="Q503" s="11"/>
    </row>
    <row r="504" spans="15:17" x14ac:dyDescent="0.25">
      <c r="O504" s="11"/>
      <c r="P504" s="11"/>
      <c r="Q504" s="11"/>
    </row>
    <row r="505" spans="15:17" x14ac:dyDescent="0.25">
      <c r="O505" s="11"/>
      <c r="P505" s="11"/>
      <c r="Q505" s="11"/>
    </row>
    <row r="506" spans="15:17" x14ac:dyDescent="0.25">
      <c r="O506" s="11"/>
      <c r="P506" s="11"/>
      <c r="Q506" s="11"/>
    </row>
    <row r="507" spans="15:17" x14ac:dyDescent="0.25">
      <c r="O507" s="11"/>
      <c r="P507" s="11"/>
      <c r="Q507" s="11"/>
    </row>
    <row r="508" spans="15:17" x14ac:dyDescent="0.25">
      <c r="O508" s="11"/>
      <c r="P508" s="11"/>
      <c r="Q508" s="11"/>
    </row>
    <row r="509" spans="15:17" x14ac:dyDescent="0.25">
      <c r="O509" s="11"/>
      <c r="P509" s="11"/>
      <c r="Q509" s="11"/>
    </row>
    <row r="510" spans="15:17" x14ac:dyDescent="0.25">
      <c r="O510" s="11"/>
      <c r="P510" s="11"/>
      <c r="Q510" s="11"/>
    </row>
    <row r="511" spans="15:17" x14ac:dyDescent="0.25">
      <c r="O511" s="11"/>
      <c r="P511" s="11"/>
      <c r="Q511" s="11"/>
    </row>
    <row r="512" spans="15:17" x14ac:dyDescent="0.25">
      <c r="O512" s="11"/>
      <c r="P512" s="11"/>
      <c r="Q512" s="11"/>
    </row>
    <row r="513" spans="15:17" x14ac:dyDescent="0.25">
      <c r="O513" s="11"/>
      <c r="P513" s="11"/>
      <c r="Q513" s="11"/>
    </row>
    <row r="514" spans="15:17" x14ac:dyDescent="0.25">
      <c r="O514" s="11"/>
      <c r="P514" s="11"/>
      <c r="Q514" s="11"/>
    </row>
    <row r="515" spans="15:17" x14ac:dyDescent="0.25">
      <c r="O515" s="11"/>
      <c r="P515" s="11"/>
      <c r="Q515" s="11"/>
    </row>
    <row r="516" spans="15:17" x14ac:dyDescent="0.25">
      <c r="O516" s="11"/>
      <c r="P516" s="11"/>
      <c r="Q516" s="11"/>
    </row>
    <row r="517" spans="15:17" x14ac:dyDescent="0.25">
      <c r="O517" s="11"/>
      <c r="P517" s="11"/>
      <c r="Q517" s="11"/>
    </row>
    <row r="518" spans="15:17" x14ac:dyDescent="0.25">
      <c r="O518" s="11"/>
      <c r="P518" s="11"/>
      <c r="Q518" s="11"/>
    </row>
    <row r="519" spans="15:17" x14ac:dyDescent="0.25">
      <c r="O519" s="11"/>
      <c r="P519" s="11"/>
      <c r="Q519" s="11"/>
    </row>
    <row r="520" spans="15:17" x14ac:dyDescent="0.25">
      <c r="O520" s="11"/>
      <c r="P520" s="11"/>
      <c r="Q520" s="11"/>
    </row>
    <row r="521" spans="15:17" x14ac:dyDescent="0.25">
      <c r="O521" s="11"/>
      <c r="P521" s="11"/>
      <c r="Q521" s="11"/>
    </row>
    <row r="522" spans="15:17" x14ac:dyDescent="0.25">
      <c r="O522" s="11"/>
      <c r="P522" s="11"/>
      <c r="Q522" s="11"/>
    </row>
    <row r="523" spans="15:17" x14ac:dyDescent="0.25">
      <c r="O523" s="11"/>
      <c r="P523" s="11"/>
      <c r="Q523" s="11"/>
    </row>
    <row r="524" spans="15:17" x14ac:dyDescent="0.25">
      <c r="O524" s="11"/>
      <c r="P524" s="11"/>
      <c r="Q524" s="11"/>
    </row>
    <row r="525" spans="15:17" x14ac:dyDescent="0.25">
      <c r="O525" s="11"/>
      <c r="P525" s="11"/>
      <c r="Q525" s="11"/>
    </row>
    <row r="526" spans="15:17" x14ac:dyDescent="0.25">
      <c r="O526" s="11"/>
      <c r="P526" s="11"/>
      <c r="Q526" s="11"/>
    </row>
    <row r="527" spans="15:17" x14ac:dyDescent="0.25">
      <c r="O527" s="11"/>
      <c r="P527" s="11"/>
      <c r="Q527" s="11"/>
    </row>
    <row r="528" spans="15:17" x14ac:dyDescent="0.25">
      <c r="O528" s="11"/>
      <c r="P528" s="11"/>
      <c r="Q528" s="11"/>
    </row>
    <row r="529" spans="15:17" x14ac:dyDescent="0.25">
      <c r="O529" s="11"/>
      <c r="P529" s="11"/>
      <c r="Q529" s="11"/>
    </row>
    <row r="530" spans="15:17" x14ac:dyDescent="0.25">
      <c r="O530" s="11"/>
      <c r="P530" s="11"/>
      <c r="Q530" s="11"/>
    </row>
    <row r="531" spans="15:17" x14ac:dyDescent="0.25">
      <c r="O531" s="11"/>
      <c r="P531" s="11"/>
      <c r="Q531" s="11"/>
    </row>
    <row r="532" spans="15:17" x14ac:dyDescent="0.25">
      <c r="O532" s="11"/>
      <c r="P532" s="11"/>
      <c r="Q532" s="11"/>
    </row>
    <row r="533" spans="15:17" x14ac:dyDescent="0.25">
      <c r="O533" s="11"/>
      <c r="P533" s="11"/>
      <c r="Q533" s="11"/>
    </row>
    <row r="534" spans="15:17" x14ac:dyDescent="0.25">
      <c r="O534" s="11"/>
      <c r="P534" s="11"/>
      <c r="Q534" s="11"/>
    </row>
    <row r="535" spans="15:17" x14ac:dyDescent="0.25">
      <c r="O535" s="11"/>
      <c r="P535" s="11"/>
      <c r="Q535" s="11"/>
    </row>
    <row r="536" spans="15:17" x14ac:dyDescent="0.25">
      <c r="O536" s="11"/>
      <c r="P536" s="11"/>
      <c r="Q536" s="11"/>
    </row>
    <row r="537" spans="15:17" x14ac:dyDescent="0.25">
      <c r="O537" s="11"/>
      <c r="P537" s="11"/>
      <c r="Q537" s="11"/>
    </row>
    <row r="538" spans="15:17" x14ac:dyDescent="0.25">
      <c r="O538" s="11"/>
      <c r="P538" s="11"/>
      <c r="Q538" s="11"/>
    </row>
    <row r="539" spans="15:17" x14ac:dyDescent="0.25">
      <c r="O539" s="11"/>
      <c r="P539" s="11"/>
      <c r="Q539" s="11"/>
    </row>
    <row r="540" spans="15:17" x14ac:dyDescent="0.25">
      <c r="O540" s="11"/>
      <c r="P540" s="11"/>
      <c r="Q540" s="11"/>
    </row>
    <row r="541" spans="15:17" x14ac:dyDescent="0.25">
      <c r="O541" s="11"/>
      <c r="P541" s="11"/>
      <c r="Q541" s="11"/>
    </row>
    <row r="542" spans="15:17" x14ac:dyDescent="0.25">
      <c r="O542" s="11"/>
      <c r="P542" s="11"/>
      <c r="Q542" s="11"/>
    </row>
    <row r="543" spans="15:17" x14ac:dyDescent="0.25">
      <c r="O543" s="11"/>
      <c r="P543" s="11"/>
      <c r="Q543" s="11"/>
    </row>
    <row r="544" spans="15:17" x14ac:dyDescent="0.25">
      <c r="O544" s="11"/>
      <c r="P544" s="11"/>
      <c r="Q544" s="11"/>
    </row>
    <row r="545" spans="15:17" x14ac:dyDescent="0.25">
      <c r="O545" s="11"/>
      <c r="P545" s="11"/>
      <c r="Q545" s="11"/>
    </row>
    <row r="546" spans="15:17" x14ac:dyDescent="0.25">
      <c r="O546" s="11"/>
      <c r="P546" s="11"/>
      <c r="Q546" s="11"/>
    </row>
    <row r="547" spans="15:17" x14ac:dyDescent="0.25">
      <c r="O547" s="11"/>
      <c r="P547" s="11"/>
      <c r="Q547" s="11"/>
    </row>
    <row r="548" spans="15:17" x14ac:dyDescent="0.25">
      <c r="O548" s="11"/>
      <c r="P548" s="11"/>
      <c r="Q548" s="11"/>
    </row>
    <row r="549" spans="15:17" x14ac:dyDescent="0.25">
      <c r="O549" s="11"/>
      <c r="P549" s="11"/>
      <c r="Q549" s="11"/>
    </row>
    <row r="550" spans="15:17" x14ac:dyDescent="0.25">
      <c r="O550" s="11"/>
      <c r="P550" s="11"/>
      <c r="Q550" s="11"/>
    </row>
    <row r="551" spans="15:17" x14ac:dyDescent="0.25">
      <c r="O551" s="11"/>
      <c r="P551" s="11"/>
      <c r="Q551" s="11"/>
    </row>
    <row r="552" spans="15:17" x14ac:dyDescent="0.25">
      <c r="O552" s="11"/>
      <c r="P552" s="11"/>
      <c r="Q552" s="11"/>
    </row>
    <row r="553" spans="15:17" x14ac:dyDescent="0.25">
      <c r="O553" s="11"/>
      <c r="P553" s="11"/>
      <c r="Q553" s="11"/>
    </row>
    <row r="554" spans="15:17" x14ac:dyDescent="0.25">
      <c r="O554" s="11"/>
      <c r="P554" s="11"/>
      <c r="Q554" s="11"/>
    </row>
    <row r="555" spans="15:17" x14ac:dyDescent="0.25">
      <c r="O555" s="11"/>
      <c r="P555" s="11"/>
      <c r="Q555" s="11"/>
    </row>
    <row r="556" spans="15:17" x14ac:dyDescent="0.25">
      <c r="O556" s="11"/>
      <c r="P556" s="11"/>
      <c r="Q556" s="11"/>
    </row>
    <row r="557" spans="15:17" x14ac:dyDescent="0.25">
      <c r="O557" s="11"/>
      <c r="P557" s="11"/>
      <c r="Q557" s="11"/>
    </row>
    <row r="558" spans="15:17" x14ac:dyDescent="0.25">
      <c r="O558" s="11"/>
      <c r="P558" s="11"/>
      <c r="Q558" s="11"/>
    </row>
    <row r="559" spans="15:17" x14ac:dyDescent="0.25">
      <c r="O559" s="11"/>
      <c r="P559" s="11"/>
      <c r="Q559" s="11"/>
    </row>
    <row r="560" spans="15:17" x14ac:dyDescent="0.25">
      <c r="O560" s="11"/>
      <c r="P560" s="11"/>
      <c r="Q560" s="11"/>
    </row>
    <row r="561" spans="15:17" x14ac:dyDescent="0.25">
      <c r="O561" s="11"/>
      <c r="P561" s="11"/>
      <c r="Q561" s="11"/>
    </row>
    <row r="562" spans="15:17" x14ac:dyDescent="0.25">
      <c r="O562" s="11"/>
      <c r="P562" s="11"/>
      <c r="Q562" s="11"/>
    </row>
    <row r="563" spans="15:17" x14ac:dyDescent="0.25">
      <c r="O563" s="11"/>
      <c r="P563" s="11"/>
      <c r="Q563" s="11"/>
    </row>
    <row r="564" spans="15:17" x14ac:dyDescent="0.25">
      <c r="O564" s="11"/>
      <c r="P564" s="11"/>
      <c r="Q564" s="11"/>
    </row>
    <row r="565" spans="15:17" x14ac:dyDescent="0.25">
      <c r="O565" s="11"/>
      <c r="P565" s="11"/>
      <c r="Q565" s="11"/>
    </row>
    <row r="566" spans="15:17" x14ac:dyDescent="0.25">
      <c r="O566" s="11"/>
      <c r="P566" s="11"/>
      <c r="Q566" s="11"/>
    </row>
    <row r="567" spans="15:17" x14ac:dyDescent="0.25">
      <c r="O567" s="11"/>
      <c r="P567" s="11"/>
      <c r="Q567" s="11"/>
    </row>
    <row r="568" spans="15:17" x14ac:dyDescent="0.25">
      <c r="O568" s="11"/>
      <c r="P568" s="11"/>
      <c r="Q568" s="11"/>
    </row>
    <row r="569" spans="15:17" x14ac:dyDescent="0.25">
      <c r="O569" s="11"/>
      <c r="P569" s="11"/>
      <c r="Q569" s="11"/>
    </row>
    <row r="570" spans="15:17" x14ac:dyDescent="0.25">
      <c r="O570" s="11"/>
      <c r="P570" s="11"/>
      <c r="Q570" s="11"/>
    </row>
    <row r="571" spans="15:17" x14ac:dyDescent="0.25">
      <c r="O571" s="11"/>
      <c r="P571" s="11"/>
      <c r="Q571" s="11"/>
    </row>
    <row r="572" spans="15:17" x14ac:dyDescent="0.25">
      <c r="O572" s="11"/>
      <c r="P572" s="11"/>
      <c r="Q572" s="11"/>
    </row>
    <row r="573" spans="15:17" x14ac:dyDescent="0.25">
      <c r="O573" s="11"/>
      <c r="P573" s="11"/>
      <c r="Q573" s="11"/>
    </row>
    <row r="574" spans="15:17" x14ac:dyDescent="0.25">
      <c r="O574" s="11"/>
      <c r="P574" s="11"/>
      <c r="Q574" s="11"/>
    </row>
    <row r="575" spans="15:17" x14ac:dyDescent="0.25">
      <c r="O575" s="11"/>
      <c r="P575" s="11"/>
      <c r="Q575" s="11"/>
    </row>
    <row r="576" spans="15:17" x14ac:dyDescent="0.25">
      <c r="O576" s="11"/>
      <c r="P576" s="11"/>
      <c r="Q576" s="11"/>
    </row>
    <row r="577" spans="15:17" x14ac:dyDescent="0.25">
      <c r="O577" s="11"/>
      <c r="P577" s="11"/>
      <c r="Q577" s="11"/>
    </row>
    <row r="578" spans="15:17" x14ac:dyDescent="0.25">
      <c r="O578" s="11"/>
      <c r="P578" s="11"/>
      <c r="Q578" s="11"/>
    </row>
    <row r="579" spans="15:17" x14ac:dyDescent="0.25">
      <c r="O579" s="11"/>
      <c r="P579" s="11"/>
      <c r="Q579" s="11"/>
    </row>
    <row r="580" spans="15:17" x14ac:dyDescent="0.25">
      <c r="O580" s="11"/>
      <c r="P580" s="11"/>
      <c r="Q580" s="11"/>
    </row>
    <row r="581" spans="15:17" x14ac:dyDescent="0.25">
      <c r="O581" s="11"/>
      <c r="P581" s="11"/>
      <c r="Q581" s="11"/>
    </row>
    <row r="582" spans="15:17" x14ac:dyDescent="0.25">
      <c r="O582" s="11"/>
      <c r="P582" s="11"/>
      <c r="Q582" s="11"/>
    </row>
    <row r="583" spans="15:17" x14ac:dyDescent="0.25">
      <c r="O583" s="11"/>
      <c r="P583" s="11"/>
      <c r="Q583" s="11"/>
    </row>
    <row r="584" spans="15:17" x14ac:dyDescent="0.25">
      <c r="O584" s="11"/>
      <c r="P584" s="11"/>
      <c r="Q584" s="11"/>
    </row>
    <row r="585" spans="15:17" x14ac:dyDescent="0.25">
      <c r="O585" s="11"/>
      <c r="P585" s="11"/>
      <c r="Q585" s="11"/>
    </row>
    <row r="586" spans="15:17" x14ac:dyDescent="0.25">
      <c r="O586" s="11"/>
      <c r="P586" s="11"/>
      <c r="Q586" s="11"/>
    </row>
    <row r="587" spans="15:17" x14ac:dyDescent="0.25">
      <c r="O587" s="11"/>
      <c r="P587" s="11"/>
      <c r="Q587" s="11"/>
    </row>
    <row r="588" spans="15:17" x14ac:dyDescent="0.25">
      <c r="O588" s="11"/>
      <c r="P588" s="11"/>
      <c r="Q588" s="11"/>
    </row>
    <row r="589" spans="15:17" x14ac:dyDescent="0.25">
      <c r="O589" s="11"/>
      <c r="P589" s="11"/>
      <c r="Q589" s="11"/>
    </row>
    <row r="590" spans="15:17" x14ac:dyDescent="0.25">
      <c r="O590" s="11"/>
      <c r="P590" s="11"/>
      <c r="Q590" s="11"/>
    </row>
    <row r="591" spans="15:17" x14ac:dyDescent="0.25">
      <c r="O591" s="11"/>
      <c r="P591" s="11"/>
      <c r="Q591" s="11"/>
    </row>
    <row r="592" spans="15:17" x14ac:dyDescent="0.25">
      <c r="O592" s="11"/>
      <c r="P592" s="11"/>
      <c r="Q592" s="11"/>
    </row>
    <row r="593" spans="15:17" x14ac:dyDescent="0.25">
      <c r="O593" s="11"/>
      <c r="P593" s="11"/>
      <c r="Q593" s="11"/>
    </row>
    <row r="594" spans="15:17" x14ac:dyDescent="0.25">
      <c r="O594" s="11"/>
      <c r="P594" s="11"/>
      <c r="Q594" s="11"/>
    </row>
    <row r="595" spans="15:17" x14ac:dyDescent="0.25">
      <c r="O595" s="11"/>
      <c r="P595" s="11"/>
      <c r="Q595" s="11"/>
    </row>
    <row r="596" spans="15:17" x14ac:dyDescent="0.25">
      <c r="O596" s="11"/>
      <c r="P596" s="11"/>
      <c r="Q596" s="11"/>
    </row>
    <row r="597" spans="15:17" x14ac:dyDescent="0.25">
      <c r="O597" s="11"/>
      <c r="P597" s="11"/>
      <c r="Q597" s="11"/>
    </row>
    <row r="598" spans="15:17" x14ac:dyDescent="0.25">
      <c r="O598" s="11"/>
      <c r="P598" s="11"/>
      <c r="Q598" s="11"/>
    </row>
    <row r="599" spans="15:17" x14ac:dyDescent="0.25">
      <c r="O599" s="11"/>
      <c r="P599" s="11"/>
      <c r="Q599" s="11"/>
    </row>
    <row r="600" spans="15:17" x14ac:dyDescent="0.25">
      <c r="O600" s="11"/>
      <c r="P600" s="11"/>
      <c r="Q600" s="11"/>
    </row>
    <row r="601" spans="15:17" x14ac:dyDescent="0.25">
      <c r="O601" s="11"/>
      <c r="P601" s="11"/>
      <c r="Q601" s="11"/>
    </row>
    <row r="602" spans="15:17" x14ac:dyDescent="0.25">
      <c r="O602" s="11"/>
      <c r="P602" s="11"/>
      <c r="Q602" s="11"/>
    </row>
    <row r="603" spans="15:17" x14ac:dyDescent="0.25">
      <c r="O603" s="11"/>
      <c r="P603" s="11"/>
      <c r="Q603" s="11"/>
    </row>
    <row r="604" spans="15:17" x14ac:dyDescent="0.25">
      <c r="O604" s="11"/>
      <c r="P604" s="11"/>
      <c r="Q604" s="11"/>
    </row>
    <row r="605" spans="15:17" x14ac:dyDescent="0.25">
      <c r="O605" s="11"/>
      <c r="P605" s="11"/>
      <c r="Q605" s="11"/>
    </row>
    <row r="606" spans="15:17" x14ac:dyDescent="0.25">
      <c r="O606" s="11"/>
      <c r="P606" s="11"/>
      <c r="Q606" s="11"/>
    </row>
    <row r="607" spans="15:17" x14ac:dyDescent="0.25">
      <c r="O607" s="11"/>
      <c r="P607" s="11"/>
      <c r="Q607" s="11"/>
    </row>
    <row r="608" spans="15:17" x14ac:dyDescent="0.25">
      <c r="O608" s="11"/>
      <c r="P608" s="11"/>
      <c r="Q608" s="11"/>
    </row>
    <row r="609" spans="15:17" x14ac:dyDescent="0.25">
      <c r="O609" s="11"/>
      <c r="P609" s="11"/>
      <c r="Q609" s="11"/>
    </row>
    <row r="610" spans="15:17" x14ac:dyDescent="0.25">
      <c r="O610" s="11"/>
      <c r="P610" s="11"/>
      <c r="Q610" s="11"/>
    </row>
    <row r="611" spans="15:17" x14ac:dyDescent="0.25">
      <c r="O611" s="11"/>
      <c r="P611" s="11"/>
      <c r="Q611" s="11"/>
    </row>
    <row r="612" spans="15:17" x14ac:dyDescent="0.25">
      <c r="O612" s="11"/>
      <c r="P612" s="11"/>
      <c r="Q612" s="11"/>
    </row>
    <row r="613" spans="15:17" x14ac:dyDescent="0.25">
      <c r="O613" s="11"/>
      <c r="P613" s="11"/>
      <c r="Q613" s="11"/>
    </row>
    <row r="614" spans="15:17" x14ac:dyDescent="0.25">
      <c r="O614" s="11"/>
      <c r="P614" s="11"/>
      <c r="Q614" s="11"/>
    </row>
    <row r="615" spans="15:17" x14ac:dyDescent="0.25">
      <c r="O615" s="11"/>
      <c r="P615" s="11"/>
      <c r="Q615" s="11"/>
    </row>
    <row r="616" spans="15:17" x14ac:dyDescent="0.25">
      <c r="O616" s="11"/>
      <c r="P616" s="11"/>
      <c r="Q616" s="11"/>
    </row>
    <row r="617" spans="15:17" x14ac:dyDescent="0.25">
      <c r="O617" s="11"/>
      <c r="P617" s="11"/>
      <c r="Q617" s="11"/>
    </row>
    <row r="618" spans="15:17" x14ac:dyDescent="0.25">
      <c r="O618" s="11"/>
      <c r="P618" s="11"/>
      <c r="Q618" s="11"/>
    </row>
    <row r="619" spans="15:17" x14ac:dyDescent="0.25">
      <c r="O619" s="11"/>
      <c r="P619" s="11"/>
      <c r="Q619" s="11"/>
    </row>
    <row r="620" spans="15:17" x14ac:dyDescent="0.25">
      <c r="O620" s="11"/>
      <c r="P620" s="11"/>
      <c r="Q620" s="11"/>
    </row>
    <row r="621" spans="15:17" x14ac:dyDescent="0.25">
      <c r="O621" s="11"/>
      <c r="P621" s="11"/>
      <c r="Q621" s="11"/>
    </row>
    <row r="622" spans="15:17" x14ac:dyDescent="0.25">
      <c r="O622" s="11"/>
      <c r="P622" s="11"/>
      <c r="Q622" s="11"/>
    </row>
    <row r="623" spans="15:17" x14ac:dyDescent="0.25">
      <c r="O623" s="11"/>
      <c r="P623" s="11"/>
      <c r="Q623" s="11"/>
    </row>
    <row r="624" spans="15:17" x14ac:dyDescent="0.25">
      <c r="O624" s="11"/>
      <c r="P624" s="11"/>
      <c r="Q624" s="11"/>
    </row>
    <row r="625" spans="15:17" x14ac:dyDescent="0.25">
      <c r="O625" s="11"/>
      <c r="P625" s="11"/>
      <c r="Q625" s="11"/>
    </row>
    <row r="626" spans="15:17" x14ac:dyDescent="0.25">
      <c r="O626" s="11"/>
      <c r="P626" s="11"/>
      <c r="Q626" s="11"/>
    </row>
    <row r="627" spans="15:17" x14ac:dyDescent="0.25">
      <c r="O627" s="11"/>
      <c r="P627" s="11"/>
      <c r="Q627" s="11"/>
    </row>
    <row r="628" spans="15:17" x14ac:dyDescent="0.25">
      <c r="O628" s="11"/>
      <c r="P628" s="11"/>
      <c r="Q628" s="11"/>
    </row>
    <row r="629" spans="15:17" x14ac:dyDescent="0.25">
      <c r="O629" s="11"/>
      <c r="P629" s="11"/>
      <c r="Q629" s="11"/>
    </row>
    <row r="630" spans="15:17" x14ac:dyDescent="0.25">
      <c r="O630" s="11"/>
      <c r="P630" s="11"/>
      <c r="Q630" s="11"/>
    </row>
    <row r="631" spans="15:17" x14ac:dyDescent="0.25">
      <c r="O631" s="11"/>
      <c r="P631" s="11"/>
      <c r="Q631" s="11"/>
    </row>
    <row r="632" spans="15:17" x14ac:dyDescent="0.25">
      <c r="O632" s="11"/>
      <c r="P632" s="11"/>
      <c r="Q632" s="11"/>
    </row>
    <row r="633" spans="15:17" x14ac:dyDescent="0.25">
      <c r="O633" s="11"/>
      <c r="P633" s="11"/>
      <c r="Q633" s="11"/>
    </row>
    <row r="634" spans="15:17" x14ac:dyDescent="0.25">
      <c r="O634" s="11"/>
      <c r="P634" s="11"/>
      <c r="Q634" s="11"/>
    </row>
    <row r="635" spans="15:17" x14ac:dyDescent="0.25">
      <c r="O635" s="11"/>
      <c r="P635" s="11"/>
      <c r="Q635" s="11"/>
    </row>
    <row r="636" spans="15:17" x14ac:dyDescent="0.25">
      <c r="O636" s="11"/>
      <c r="P636" s="11"/>
      <c r="Q636" s="11"/>
    </row>
    <row r="637" spans="15:17" x14ac:dyDescent="0.25">
      <c r="O637" s="11"/>
      <c r="P637" s="11"/>
      <c r="Q637" s="11"/>
    </row>
    <row r="638" spans="15:17" x14ac:dyDescent="0.25">
      <c r="O638" s="11"/>
      <c r="P638" s="11"/>
      <c r="Q638" s="11"/>
    </row>
    <row r="639" spans="15:17" x14ac:dyDescent="0.25">
      <c r="O639" s="11"/>
      <c r="P639" s="11"/>
      <c r="Q639" s="11"/>
    </row>
    <row r="640" spans="15:17" x14ac:dyDescent="0.25">
      <c r="O640" s="11"/>
      <c r="P640" s="11"/>
      <c r="Q640" s="11"/>
    </row>
    <row r="641" spans="15:17" x14ac:dyDescent="0.25">
      <c r="O641" s="11"/>
      <c r="P641" s="11"/>
      <c r="Q641" s="11"/>
    </row>
    <row r="642" spans="15:17" x14ac:dyDescent="0.25">
      <c r="O642" s="11"/>
      <c r="P642" s="11"/>
      <c r="Q642" s="11"/>
    </row>
    <row r="643" spans="15:17" x14ac:dyDescent="0.25">
      <c r="O643" s="11"/>
      <c r="P643" s="11"/>
      <c r="Q643" s="11"/>
    </row>
    <row r="644" spans="15:17" x14ac:dyDescent="0.25">
      <c r="O644" s="11"/>
      <c r="P644" s="11"/>
      <c r="Q644" s="11"/>
    </row>
    <row r="645" spans="15:17" x14ac:dyDescent="0.25">
      <c r="O645" s="11"/>
      <c r="P645" s="11"/>
      <c r="Q645" s="11"/>
    </row>
    <row r="646" spans="15:17" x14ac:dyDescent="0.25">
      <c r="O646" s="11"/>
      <c r="P646" s="11"/>
      <c r="Q646" s="11"/>
    </row>
    <row r="647" spans="15:17" x14ac:dyDescent="0.25">
      <c r="O647" s="11"/>
      <c r="P647" s="11"/>
      <c r="Q647" s="11"/>
    </row>
    <row r="648" spans="15:17" x14ac:dyDescent="0.25">
      <c r="O648" s="11"/>
      <c r="P648" s="11"/>
      <c r="Q648" s="11"/>
    </row>
    <row r="649" spans="15:17" x14ac:dyDescent="0.25">
      <c r="O649" s="11"/>
      <c r="P649" s="11"/>
      <c r="Q649" s="11"/>
    </row>
    <row r="650" spans="15:17" x14ac:dyDescent="0.25">
      <c r="O650" s="11"/>
      <c r="P650" s="11"/>
      <c r="Q650" s="11"/>
    </row>
    <row r="651" spans="15:17" x14ac:dyDescent="0.25">
      <c r="O651" s="11"/>
      <c r="P651" s="11"/>
      <c r="Q651" s="11"/>
    </row>
    <row r="652" spans="15:17" x14ac:dyDescent="0.25">
      <c r="O652" s="11"/>
      <c r="P652" s="11"/>
      <c r="Q652" s="11"/>
    </row>
    <row r="653" spans="15:17" x14ac:dyDescent="0.25">
      <c r="O653" s="11"/>
      <c r="P653" s="11"/>
      <c r="Q653" s="11"/>
    </row>
    <row r="654" spans="15:17" x14ac:dyDescent="0.25">
      <c r="O654" s="11"/>
      <c r="P654" s="11"/>
      <c r="Q654" s="11"/>
    </row>
    <row r="655" spans="15:17" x14ac:dyDescent="0.25">
      <c r="O655" s="11"/>
      <c r="P655" s="11"/>
      <c r="Q655" s="11"/>
    </row>
    <row r="656" spans="15:17" x14ac:dyDescent="0.25">
      <c r="O656" s="11"/>
      <c r="P656" s="11"/>
      <c r="Q656" s="11"/>
    </row>
    <row r="657" spans="15:17" x14ac:dyDescent="0.25">
      <c r="O657" s="11"/>
      <c r="P657" s="11"/>
      <c r="Q657" s="11"/>
    </row>
    <row r="658" spans="15:17" x14ac:dyDescent="0.25">
      <c r="O658" s="11"/>
      <c r="P658" s="11"/>
      <c r="Q658" s="11"/>
    </row>
    <row r="659" spans="15:17" x14ac:dyDescent="0.25">
      <c r="O659" s="11"/>
      <c r="P659" s="11"/>
      <c r="Q659" s="11"/>
    </row>
    <row r="660" spans="15:17" x14ac:dyDescent="0.25">
      <c r="O660" s="11"/>
      <c r="P660" s="11"/>
      <c r="Q660" s="11"/>
    </row>
    <row r="661" spans="15:17" x14ac:dyDescent="0.25">
      <c r="O661" s="11"/>
      <c r="P661" s="11"/>
      <c r="Q661" s="11"/>
    </row>
    <row r="662" spans="15:17" x14ac:dyDescent="0.25">
      <c r="O662" s="11"/>
      <c r="P662" s="11"/>
      <c r="Q662" s="11"/>
    </row>
    <row r="663" spans="15:17" x14ac:dyDescent="0.25">
      <c r="O663" s="11"/>
      <c r="P663" s="11"/>
      <c r="Q663" s="11"/>
    </row>
    <row r="664" spans="15:17" x14ac:dyDescent="0.25">
      <c r="O664" s="11"/>
      <c r="P664" s="11"/>
      <c r="Q664" s="11"/>
    </row>
    <row r="665" spans="15:17" x14ac:dyDescent="0.25">
      <c r="O665" s="11"/>
      <c r="P665" s="11"/>
      <c r="Q665" s="11"/>
    </row>
    <row r="666" spans="15:17" x14ac:dyDescent="0.25">
      <c r="O666" s="11"/>
      <c r="P666" s="11"/>
      <c r="Q666" s="11"/>
    </row>
    <row r="667" spans="15:17" x14ac:dyDescent="0.25">
      <c r="O667" s="11"/>
      <c r="P667" s="11"/>
      <c r="Q667" s="11"/>
    </row>
    <row r="668" spans="15:17" x14ac:dyDescent="0.25">
      <c r="O668" s="11"/>
      <c r="P668" s="11"/>
      <c r="Q668" s="11"/>
    </row>
    <row r="669" spans="15:17" x14ac:dyDescent="0.25">
      <c r="O669" s="11"/>
      <c r="P669" s="11"/>
      <c r="Q669" s="11"/>
    </row>
    <row r="670" spans="15:17" x14ac:dyDescent="0.25">
      <c r="O670" s="11"/>
      <c r="P670" s="11"/>
      <c r="Q670" s="11"/>
    </row>
    <row r="671" spans="15:17" x14ac:dyDescent="0.25">
      <c r="O671" s="11"/>
      <c r="P671" s="11"/>
      <c r="Q671" s="11"/>
    </row>
    <row r="672" spans="15:17" x14ac:dyDescent="0.25">
      <c r="O672" s="11"/>
      <c r="P672" s="11"/>
      <c r="Q672" s="11"/>
    </row>
    <row r="673" spans="15:17" x14ac:dyDescent="0.25">
      <c r="O673" s="11"/>
      <c r="P673" s="11"/>
      <c r="Q673" s="11"/>
    </row>
    <row r="674" spans="15:17" x14ac:dyDescent="0.25">
      <c r="O674" s="11"/>
      <c r="P674" s="11"/>
      <c r="Q674" s="11"/>
    </row>
    <row r="675" spans="15:17" x14ac:dyDescent="0.25">
      <c r="O675" s="11"/>
      <c r="P675" s="11"/>
      <c r="Q675" s="11"/>
    </row>
    <row r="676" spans="15:17" x14ac:dyDescent="0.25">
      <c r="O676" s="11"/>
      <c r="P676" s="11"/>
      <c r="Q676" s="11"/>
    </row>
    <row r="677" spans="15:17" x14ac:dyDescent="0.25">
      <c r="O677" s="11"/>
      <c r="P677" s="11"/>
      <c r="Q677" s="11"/>
    </row>
    <row r="678" spans="15:17" x14ac:dyDescent="0.25">
      <c r="O678" s="11"/>
      <c r="P678" s="11"/>
      <c r="Q678" s="11"/>
    </row>
    <row r="679" spans="15:17" x14ac:dyDescent="0.25">
      <c r="O679" s="11"/>
      <c r="P679" s="11"/>
      <c r="Q679" s="11"/>
    </row>
    <row r="680" spans="15:17" x14ac:dyDescent="0.25">
      <c r="O680" s="11"/>
      <c r="P680" s="11"/>
      <c r="Q680" s="11"/>
    </row>
    <row r="681" spans="15:17" x14ac:dyDescent="0.25">
      <c r="O681" s="11"/>
      <c r="P681" s="11"/>
      <c r="Q681" s="11"/>
    </row>
    <row r="682" spans="15:17" x14ac:dyDescent="0.25">
      <c r="O682" s="11"/>
      <c r="P682" s="11"/>
      <c r="Q682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8"/>
  <sheetViews>
    <sheetView tabSelected="1" topLeftCell="A31" workbookViewId="0">
      <selection activeCell="N4" sqref="N4"/>
    </sheetView>
  </sheetViews>
  <sheetFormatPr defaultRowHeight="15" x14ac:dyDescent="0.25"/>
  <cols>
    <col min="1" max="11" width="9.140625" style="1"/>
    <col min="12" max="12" width="18.28515625" style="1" customWidth="1"/>
    <col min="13" max="14" width="9.140625" style="1"/>
  </cols>
  <sheetData>
    <row r="1" spans="1:15" x14ac:dyDescent="0.25">
      <c r="A1" s="1">
        <v>1</v>
      </c>
      <c r="B1" s="1">
        <v>-1E-3</v>
      </c>
      <c r="F1" s="1" t="s">
        <v>152</v>
      </c>
      <c r="G1" s="1" t="s">
        <v>152</v>
      </c>
      <c r="H1" s="1">
        <v>31.5</v>
      </c>
      <c r="J1" s="1">
        <v>59.665999999999997</v>
      </c>
      <c r="L1" s="1" t="s">
        <v>128</v>
      </c>
      <c r="M1" s="1">
        <v>33</v>
      </c>
      <c r="N1" s="1" t="s">
        <v>150</v>
      </c>
    </row>
    <row r="2" spans="1:15" x14ac:dyDescent="0.25">
      <c r="A2" s="1">
        <v>2</v>
      </c>
      <c r="B2" s="1">
        <v>59.664999999999999</v>
      </c>
      <c r="F2" s="1" t="s">
        <v>152</v>
      </c>
      <c r="G2" s="1" t="s">
        <v>152</v>
      </c>
      <c r="H2" s="1">
        <v>30.007999999999999</v>
      </c>
      <c r="J2" s="1">
        <v>149.17500000000001</v>
      </c>
      <c r="L2" s="1" t="s">
        <v>0</v>
      </c>
      <c r="M2" s="1">
        <v>51.75</v>
      </c>
    </row>
    <row r="3" spans="1:15" x14ac:dyDescent="0.25">
      <c r="A3" s="1">
        <v>3</v>
      </c>
      <c r="B3" s="1">
        <v>208.84</v>
      </c>
      <c r="F3" s="1" t="s">
        <v>152</v>
      </c>
      <c r="G3" s="1" t="s">
        <v>152</v>
      </c>
      <c r="H3" s="1">
        <v>30.262</v>
      </c>
      <c r="J3" s="1">
        <v>321.84199999999998</v>
      </c>
      <c r="L3" s="1" t="s">
        <v>74</v>
      </c>
      <c r="M3" s="1">
        <v>61.75</v>
      </c>
      <c r="O3" s="69" t="s">
        <v>146</v>
      </c>
    </row>
    <row r="4" spans="1:15" x14ac:dyDescent="0.25">
      <c r="A4" s="1">
        <v>4</v>
      </c>
      <c r="B4" s="1">
        <v>530.68200000000002</v>
      </c>
      <c r="F4" s="1" t="s">
        <v>152</v>
      </c>
      <c r="G4" s="1" t="s">
        <v>152</v>
      </c>
      <c r="H4" s="1">
        <v>32.200000000000003</v>
      </c>
      <c r="J4" s="1">
        <v>486.53399999999999</v>
      </c>
      <c r="K4" s="1">
        <v>13.2258</v>
      </c>
      <c r="L4" s="1" t="s">
        <v>79</v>
      </c>
      <c r="M4" s="1">
        <v>69.75</v>
      </c>
      <c r="N4" s="1" t="s">
        <v>149</v>
      </c>
      <c r="O4" s="69"/>
    </row>
    <row r="5" spans="1:15" x14ac:dyDescent="0.25">
      <c r="A5" s="1">
        <v>5</v>
      </c>
      <c r="B5" s="1">
        <v>1017.216</v>
      </c>
      <c r="F5" s="1" t="s">
        <v>152</v>
      </c>
      <c r="G5" s="1" t="s">
        <v>152</v>
      </c>
      <c r="H5" s="1">
        <v>29.7</v>
      </c>
      <c r="J5" s="1">
        <v>344.39600000000002</v>
      </c>
      <c r="K5" s="1">
        <v>4.9859999999999998</v>
      </c>
      <c r="L5" s="1" t="s">
        <v>79</v>
      </c>
      <c r="M5" s="1">
        <v>69.75</v>
      </c>
      <c r="N5" s="1" t="s">
        <v>148</v>
      </c>
    </row>
    <row r="6" spans="1:15" x14ac:dyDescent="0.25">
      <c r="A6" s="1">
        <v>6</v>
      </c>
      <c r="B6" s="1">
        <v>1361.6120000000001</v>
      </c>
      <c r="C6" s="1">
        <v>-2</v>
      </c>
      <c r="F6" s="1" t="s">
        <v>152</v>
      </c>
      <c r="G6" s="1" t="s">
        <v>152</v>
      </c>
      <c r="H6" s="1">
        <v>38.54</v>
      </c>
      <c r="J6" s="1">
        <v>350.90499999999997</v>
      </c>
      <c r="L6" s="1" t="s">
        <v>5</v>
      </c>
      <c r="M6" s="1">
        <v>58.25</v>
      </c>
    </row>
    <row r="7" spans="1:15" x14ac:dyDescent="0.25">
      <c r="A7" s="1">
        <v>7</v>
      </c>
      <c r="B7" s="1">
        <v>1712.5170000000001</v>
      </c>
      <c r="F7" s="1" t="s">
        <v>152</v>
      </c>
      <c r="G7" s="1" t="s">
        <v>152</v>
      </c>
      <c r="H7" s="1">
        <v>33.941000000000003</v>
      </c>
      <c r="J7" s="1">
        <v>422.03699999999998</v>
      </c>
      <c r="L7" s="1" t="s">
        <v>2</v>
      </c>
      <c r="M7" s="1">
        <v>64.25</v>
      </c>
    </row>
    <row r="8" spans="1:15" x14ac:dyDescent="0.25">
      <c r="A8" s="1">
        <v>8</v>
      </c>
      <c r="B8" s="1">
        <v>2134.5540000000001</v>
      </c>
      <c r="F8" s="1" t="s">
        <v>152</v>
      </c>
      <c r="G8" s="1" t="s">
        <v>152</v>
      </c>
      <c r="H8" s="1">
        <v>36.1</v>
      </c>
      <c r="J8" s="1">
        <v>366.16300000000001</v>
      </c>
      <c r="K8" s="1">
        <v>57.819299999999998</v>
      </c>
      <c r="L8" s="1" t="s">
        <v>48</v>
      </c>
      <c r="M8" s="1">
        <v>53.75</v>
      </c>
      <c r="N8" s="1" t="s">
        <v>147</v>
      </c>
    </row>
    <row r="9" spans="1:15" x14ac:dyDescent="0.25">
      <c r="A9" s="1">
        <v>9</v>
      </c>
      <c r="B9" s="1">
        <v>2500.7170000000001</v>
      </c>
      <c r="F9" s="1" t="s">
        <v>152</v>
      </c>
      <c r="G9" s="1" t="s">
        <v>152</v>
      </c>
      <c r="H9" s="1">
        <v>32.296999999999997</v>
      </c>
      <c r="J9" s="1">
        <v>339.81599999999997</v>
      </c>
      <c r="L9" s="1" t="s">
        <v>8</v>
      </c>
      <c r="M9" s="1">
        <v>56.25</v>
      </c>
    </row>
    <row r="10" spans="1:15" x14ac:dyDescent="0.25">
      <c r="A10" s="1">
        <v>10</v>
      </c>
      <c r="B10" s="1">
        <v>2840.5329999999999</v>
      </c>
      <c r="F10" s="1" t="s">
        <v>152</v>
      </c>
      <c r="G10" s="1" t="s">
        <v>152</v>
      </c>
      <c r="H10" s="1">
        <v>34.103000000000002</v>
      </c>
      <c r="J10" s="1">
        <v>391.73399999999998</v>
      </c>
      <c r="L10" s="1" t="s">
        <v>5</v>
      </c>
      <c r="M10" s="1">
        <v>58.25</v>
      </c>
    </row>
    <row r="11" spans="1:15" x14ac:dyDescent="0.25">
      <c r="A11" s="1">
        <v>11</v>
      </c>
      <c r="B11" s="1">
        <v>3232.2669999999998</v>
      </c>
      <c r="F11" s="1" t="s">
        <v>152</v>
      </c>
      <c r="G11" s="1" t="s">
        <v>152</v>
      </c>
      <c r="H11" s="1">
        <v>34.6</v>
      </c>
      <c r="J11" s="1">
        <v>352.226</v>
      </c>
      <c r="L11" s="1" t="s">
        <v>85</v>
      </c>
      <c r="M11" s="1">
        <v>59.75</v>
      </c>
      <c r="O11" s="69" t="s">
        <v>146</v>
      </c>
    </row>
    <row r="12" spans="1:15" x14ac:dyDescent="0.25">
      <c r="A12" s="1">
        <v>12</v>
      </c>
      <c r="B12" s="1">
        <v>3584.4929999999999</v>
      </c>
      <c r="F12" s="1" t="s">
        <v>152</v>
      </c>
      <c r="G12" s="1" t="s">
        <v>152</v>
      </c>
      <c r="H12" s="1">
        <v>33.616</v>
      </c>
      <c r="J12" s="1">
        <v>344.68599999999998</v>
      </c>
      <c r="L12" s="1" t="s">
        <v>83</v>
      </c>
      <c r="M12" s="1">
        <v>57.75</v>
      </c>
      <c r="O12" s="69"/>
    </row>
    <row r="13" spans="1:15" x14ac:dyDescent="0.25">
      <c r="A13" s="1">
        <v>13</v>
      </c>
      <c r="B13" s="1">
        <v>3929.1790000000001</v>
      </c>
      <c r="F13" s="1" t="s">
        <v>152</v>
      </c>
      <c r="G13" s="1" t="s">
        <v>152</v>
      </c>
      <c r="H13" s="1">
        <v>35.561</v>
      </c>
      <c r="J13" s="1">
        <v>369.37200000000001</v>
      </c>
      <c r="L13" s="1" t="s">
        <v>5</v>
      </c>
      <c r="M13" s="1">
        <v>58.25</v>
      </c>
    </row>
    <row r="14" spans="1:15" x14ac:dyDescent="0.25">
      <c r="A14" s="1">
        <v>14</v>
      </c>
      <c r="B14" s="1">
        <v>4298.5510000000004</v>
      </c>
      <c r="F14" s="1" t="s">
        <v>152</v>
      </c>
      <c r="G14" s="1" t="s">
        <v>152</v>
      </c>
      <c r="H14" s="1">
        <v>36.052999999999997</v>
      </c>
      <c r="J14" s="1">
        <v>335.822</v>
      </c>
      <c r="L14" s="1" t="s">
        <v>8</v>
      </c>
      <c r="M14" s="1">
        <v>56.25</v>
      </c>
    </row>
    <row r="15" spans="1:15" x14ac:dyDescent="0.25">
      <c r="A15" s="1">
        <v>15</v>
      </c>
      <c r="B15" s="1">
        <v>4634.3729999999996</v>
      </c>
      <c r="F15" s="1" t="s">
        <v>152</v>
      </c>
      <c r="G15" s="1" t="s">
        <v>152</v>
      </c>
      <c r="H15" s="1">
        <v>34.363</v>
      </c>
      <c r="J15" s="1">
        <v>326.57499999999999</v>
      </c>
      <c r="L15" s="1" t="s">
        <v>8</v>
      </c>
      <c r="M15" s="1">
        <v>56.25</v>
      </c>
    </row>
    <row r="16" spans="1:15" x14ac:dyDescent="0.25">
      <c r="A16" s="1">
        <v>16</v>
      </c>
      <c r="B16" s="1">
        <v>4960.9480000000003</v>
      </c>
      <c r="F16" s="1" t="s">
        <v>152</v>
      </c>
      <c r="G16" s="1" t="s">
        <v>152</v>
      </c>
      <c r="H16" s="1">
        <v>34</v>
      </c>
      <c r="J16" s="1">
        <v>314.29000000000002</v>
      </c>
      <c r="K16" s="1">
        <v>-22.3294</v>
      </c>
      <c r="L16" s="1" t="s">
        <v>38</v>
      </c>
      <c r="M16" s="1">
        <v>57.75</v>
      </c>
      <c r="N16" s="1" t="s">
        <v>145</v>
      </c>
    </row>
    <row r="17" spans="1:14" x14ac:dyDescent="0.25">
      <c r="A17" s="1">
        <v>17</v>
      </c>
      <c r="B17" s="1">
        <v>5275.2380000000003</v>
      </c>
      <c r="F17" s="1" t="s">
        <v>152</v>
      </c>
      <c r="G17" s="1" t="s">
        <v>152</v>
      </c>
      <c r="H17" s="1">
        <v>39.368000000000002</v>
      </c>
      <c r="J17" s="1">
        <v>361.29899999999998</v>
      </c>
      <c r="L17" s="1" t="s">
        <v>8</v>
      </c>
      <c r="M17" s="1">
        <v>56.25</v>
      </c>
    </row>
    <row r="18" spans="1:14" x14ac:dyDescent="0.25">
      <c r="A18" s="1">
        <v>18</v>
      </c>
      <c r="B18" s="1">
        <v>5636.5370000000003</v>
      </c>
      <c r="F18" s="1" t="s">
        <v>152</v>
      </c>
      <c r="G18" s="1" t="s">
        <v>152</v>
      </c>
      <c r="H18" s="1">
        <v>41.4</v>
      </c>
      <c r="J18" s="1">
        <v>361.149</v>
      </c>
      <c r="L18" s="1" t="s">
        <v>5</v>
      </c>
      <c r="M18" s="1">
        <v>58.25</v>
      </c>
    </row>
    <row r="19" spans="1:14" x14ac:dyDescent="0.25">
      <c r="A19" s="1">
        <v>19</v>
      </c>
      <c r="B19" s="1">
        <v>5997.6859999999997</v>
      </c>
      <c r="F19" s="1" t="s">
        <v>152</v>
      </c>
      <c r="G19" s="1" t="s">
        <v>152</v>
      </c>
      <c r="H19" s="1">
        <v>39.021000000000001</v>
      </c>
      <c r="J19" s="1">
        <v>445.92399999999998</v>
      </c>
      <c r="L19" s="1" t="s">
        <v>1</v>
      </c>
      <c r="M19" s="1">
        <v>62.25</v>
      </c>
    </row>
    <row r="20" spans="1:14" x14ac:dyDescent="0.25">
      <c r="A20" s="1">
        <v>20</v>
      </c>
      <c r="B20" s="1">
        <v>6443.61</v>
      </c>
      <c r="F20" s="1" t="s">
        <v>152</v>
      </c>
      <c r="G20" s="1" t="s">
        <v>152</v>
      </c>
      <c r="H20" s="1">
        <v>43.2</v>
      </c>
      <c r="J20" s="1">
        <v>316.048</v>
      </c>
      <c r="K20" s="1">
        <v>7.7606999999999999</v>
      </c>
      <c r="L20" s="1" t="s">
        <v>144</v>
      </c>
      <c r="M20" s="1">
        <v>69.75</v>
      </c>
      <c r="N20" s="1" t="s">
        <v>143</v>
      </c>
    </row>
    <row r="21" spans="1:14" x14ac:dyDescent="0.25">
      <c r="A21" s="1">
        <v>21</v>
      </c>
      <c r="B21" s="1">
        <v>6759.6580000000004</v>
      </c>
      <c r="F21" s="1" t="s">
        <v>152</v>
      </c>
      <c r="G21" s="1" t="s">
        <v>152</v>
      </c>
      <c r="H21" s="1">
        <v>48.1</v>
      </c>
      <c r="J21" s="1">
        <v>339.363</v>
      </c>
      <c r="L21" s="1" t="s">
        <v>142</v>
      </c>
      <c r="M21" s="1">
        <v>69.75</v>
      </c>
    </row>
    <row r="22" spans="1:14" x14ac:dyDescent="0.25">
      <c r="A22" s="1">
        <v>22</v>
      </c>
      <c r="B22" s="1">
        <v>7099.0209999999997</v>
      </c>
      <c r="F22" s="1" t="s">
        <v>152</v>
      </c>
      <c r="G22" s="1" t="s">
        <v>152</v>
      </c>
      <c r="H22" s="1">
        <v>54.6</v>
      </c>
      <c r="J22" s="1">
        <v>254.83199999999999</v>
      </c>
      <c r="L22" s="1" t="s">
        <v>5</v>
      </c>
      <c r="M22" s="1">
        <v>58.25</v>
      </c>
    </row>
    <row r="23" spans="1:14" x14ac:dyDescent="0.25">
      <c r="A23" s="1">
        <v>23</v>
      </c>
      <c r="B23" s="1">
        <v>7353.8530000000001</v>
      </c>
      <c r="F23" s="1" t="s">
        <v>152</v>
      </c>
      <c r="G23" s="1" t="s">
        <v>152</v>
      </c>
      <c r="H23" s="1">
        <v>55.3</v>
      </c>
      <c r="J23" s="1">
        <v>404.43799999999999</v>
      </c>
      <c r="K23" s="1">
        <v>11.7433</v>
      </c>
      <c r="L23" s="1" t="s">
        <v>38</v>
      </c>
      <c r="M23" s="1">
        <v>57.75</v>
      </c>
      <c r="N23" s="1" t="s">
        <v>141</v>
      </c>
    </row>
    <row r="24" spans="1:14" x14ac:dyDescent="0.25">
      <c r="A24" s="1">
        <v>24</v>
      </c>
      <c r="B24" s="1">
        <v>7758.2910000000002</v>
      </c>
      <c r="F24" s="1" t="s">
        <v>152</v>
      </c>
      <c r="G24" s="1" t="s">
        <v>152</v>
      </c>
      <c r="H24" s="1">
        <v>49.554000000000002</v>
      </c>
      <c r="J24" s="1">
        <v>430.036</v>
      </c>
      <c r="L24" s="1" t="s">
        <v>20</v>
      </c>
      <c r="M24" s="1">
        <v>66.25</v>
      </c>
    </row>
    <row r="25" spans="1:14" x14ac:dyDescent="0.25">
      <c r="A25" s="1">
        <v>25</v>
      </c>
      <c r="B25" s="1">
        <v>8188.3270000000002</v>
      </c>
      <c r="F25" s="1" t="s">
        <v>152</v>
      </c>
      <c r="G25" s="1" t="s">
        <v>152</v>
      </c>
      <c r="H25" s="1">
        <v>48.027000000000001</v>
      </c>
      <c r="J25" s="1">
        <v>408.27800000000002</v>
      </c>
      <c r="L25" s="1" t="s">
        <v>20</v>
      </c>
      <c r="M25" s="1">
        <v>66.25</v>
      </c>
    </row>
    <row r="26" spans="1:14" x14ac:dyDescent="0.25">
      <c r="A26" s="1">
        <v>26</v>
      </c>
      <c r="B26" s="1">
        <v>8596.6049999999996</v>
      </c>
      <c r="F26" s="1" t="s">
        <v>152</v>
      </c>
      <c r="G26" s="1" t="s">
        <v>152</v>
      </c>
      <c r="H26" s="1">
        <v>51.734000000000002</v>
      </c>
      <c r="J26" s="1">
        <v>400.35</v>
      </c>
      <c r="L26" s="1" t="s">
        <v>21</v>
      </c>
      <c r="M26" s="1">
        <v>68.25</v>
      </c>
    </row>
    <row r="27" spans="1:14" x14ac:dyDescent="0.25">
      <c r="A27" s="1">
        <v>27</v>
      </c>
      <c r="B27" s="1">
        <v>8996.9549999999999</v>
      </c>
      <c r="F27" s="1" t="s">
        <v>152</v>
      </c>
      <c r="G27" s="1" t="s">
        <v>152</v>
      </c>
      <c r="H27" s="1">
        <v>56.591999999999999</v>
      </c>
      <c r="J27" s="1">
        <v>410.07900000000001</v>
      </c>
      <c r="L27" s="1" t="s">
        <v>2</v>
      </c>
      <c r="M27" s="1">
        <v>64.25</v>
      </c>
    </row>
    <row r="28" spans="1:14" x14ac:dyDescent="0.25">
      <c r="A28" s="1">
        <v>28</v>
      </c>
      <c r="B28" s="1">
        <v>9407.0339999999997</v>
      </c>
      <c r="F28" s="1" t="s">
        <v>152</v>
      </c>
      <c r="G28" s="1" t="s">
        <v>152</v>
      </c>
      <c r="H28" s="1">
        <v>50.4</v>
      </c>
      <c r="J28" s="1">
        <v>377.35700000000003</v>
      </c>
      <c r="K28" s="1">
        <v>-7.6170999999999998</v>
      </c>
      <c r="L28" s="1" t="s">
        <v>26</v>
      </c>
      <c r="M28" s="1">
        <v>57.75</v>
      </c>
      <c r="N28" s="1" t="s">
        <v>140</v>
      </c>
    </row>
    <row r="29" spans="1:14" x14ac:dyDescent="0.25">
      <c r="A29" s="1">
        <v>29</v>
      </c>
      <c r="B29" s="1">
        <v>9784.3909999999996</v>
      </c>
      <c r="F29" s="1" t="s">
        <v>152</v>
      </c>
      <c r="G29" s="1" t="s">
        <v>152</v>
      </c>
      <c r="H29" s="1">
        <v>56.152000000000001</v>
      </c>
      <c r="J29" s="1">
        <v>381.53</v>
      </c>
      <c r="L29" s="1" t="s">
        <v>14</v>
      </c>
      <c r="M29" s="1">
        <v>60.25</v>
      </c>
    </row>
    <row r="30" spans="1:14" x14ac:dyDescent="0.25">
      <c r="A30" s="1">
        <v>30</v>
      </c>
      <c r="B30" s="1">
        <v>10165.921</v>
      </c>
      <c r="F30" s="1" t="s">
        <v>152</v>
      </c>
      <c r="G30" s="1" t="s">
        <v>152</v>
      </c>
      <c r="H30" s="1">
        <v>53.811</v>
      </c>
      <c r="J30" s="1">
        <v>338.10199999999998</v>
      </c>
      <c r="L30" s="1" t="s">
        <v>2</v>
      </c>
      <c r="M30" s="1">
        <v>64.25</v>
      </c>
    </row>
    <row r="31" spans="1:14" x14ac:dyDescent="0.25">
      <c r="A31" s="1">
        <v>31</v>
      </c>
      <c r="B31" s="1">
        <v>10504.022999999999</v>
      </c>
      <c r="F31" s="1" t="s">
        <v>152</v>
      </c>
      <c r="G31" s="1" t="s">
        <v>152</v>
      </c>
      <c r="H31" s="1">
        <v>55.8</v>
      </c>
      <c r="J31" s="1">
        <v>374.98599999999999</v>
      </c>
      <c r="K31" s="1">
        <v>18.677099999999999</v>
      </c>
      <c r="L31" s="1" t="s">
        <v>38</v>
      </c>
      <c r="M31" s="1">
        <v>57.75</v>
      </c>
      <c r="N31" s="1" t="s">
        <v>139</v>
      </c>
    </row>
    <row r="32" spans="1:14" x14ac:dyDescent="0.25">
      <c r="A32" s="1">
        <v>32</v>
      </c>
      <c r="B32" s="1">
        <v>10879.009</v>
      </c>
      <c r="F32" s="1" t="s">
        <v>152</v>
      </c>
      <c r="G32" s="1" t="s">
        <v>152</v>
      </c>
      <c r="H32" s="1">
        <v>52.524999999999999</v>
      </c>
      <c r="J32" s="1">
        <v>403.52699999999999</v>
      </c>
      <c r="L32" s="1" t="s">
        <v>2</v>
      </c>
      <c r="M32" s="1">
        <v>64.25</v>
      </c>
    </row>
    <row r="33" spans="1:14" x14ac:dyDescent="0.25">
      <c r="A33" s="1">
        <v>33</v>
      </c>
      <c r="B33" s="1">
        <v>11282.536</v>
      </c>
      <c r="F33" s="1" t="s">
        <v>152</v>
      </c>
      <c r="G33" s="1" t="s">
        <v>152</v>
      </c>
      <c r="H33" s="1">
        <v>55.369</v>
      </c>
      <c r="J33" s="1">
        <v>382.00099999999998</v>
      </c>
      <c r="L33" s="1" t="s">
        <v>1</v>
      </c>
      <c r="M33" s="1">
        <v>62.25</v>
      </c>
    </row>
    <row r="34" spans="1:14" x14ac:dyDescent="0.25">
      <c r="A34" s="1">
        <v>34</v>
      </c>
      <c r="B34" s="1">
        <v>11664.537</v>
      </c>
      <c r="F34" s="1" t="s">
        <v>152</v>
      </c>
      <c r="G34" s="1" t="s">
        <v>152</v>
      </c>
      <c r="H34" s="1">
        <v>59.7</v>
      </c>
      <c r="J34" s="1">
        <v>339.77699999999999</v>
      </c>
      <c r="L34" s="1" t="s">
        <v>5</v>
      </c>
      <c r="M34" s="1">
        <v>58.25</v>
      </c>
    </row>
    <row r="35" spans="1:14" x14ac:dyDescent="0.25">
      <c r="A35" s="1">
        <v>35</v>
      </c>
      <c r="B35" s="1">
        <v>12004.314</v>
      </c>
      <c r="F35" s="1" t="s">
        <v>152</v>
      </c>
      <c r="G35" s="1" t="s">
        <v>152</v>
      </c>
      <c r="H35" s="1">
        <v>61.3</v>
      </c>
      <c r="J35" s="1">
        <v>333.59899999999999</v>
      </c>
      <c r="L35" s="1" t="s">
        <v>5</v>
      </c>
      <c r="M35" s="1">
        <v>58.25</v>
      </c>
    </row>
    <row r="36" spans="1:14" x14ac:dyDescent="0.25">
      <c r="A36" s="1">
        <v>36</v>
      </c>
      <c r="B36" s="1">
        <v>12337.913</v>
      </c>
      <c r="F36" s="1" t="s">
        <v>152</v>
      </c>
      <c r="G36" s="1" t="s">
        <v>152</v>
      </c>
      <c r="H36" s="1">
        <v>62.2</v>
      </c>
      <c r="J36" s="1">
        <v>326.07</v>
      </c>
      <c r="K36" s="1">
        <v>24.1784</v>
      </c>
      <c r="L36" s="1" t="s">
        <v>38</v>
      </c>
      <c r="M36" s="1">
        <v>57.75</v>
      </c>
      <c r="N36" s="1" t="s">
        <v>138</v>
      </c>
    </row>
    <row r="37" spans="1:14" x14ac:dyDescent="0.25">
      <c r="A37" s="1">
        <v>37</v>
      </c>
      <c r="B37" s="1">
        <v>12663.982</v>
      </c>
      <c r="F37" s="1" t="s">
        <v>152</v>
      </c>
      <c r="G37" s="1" t="s">
        <v>152</v>
      </c>
      <c r="H37" s="1">
        <v>62.8</v>
      </c>
      <c r="J37" s="1">
        <v>109.997</v>
      </c>
      <c r="K37" s="1">
        <v>-10.0207</v>
      </c>
      <c r="L37" s="1" t="s">
        <v>0</v>
      </c>
      <c r="M37" s="1">
        <v>51.75</v>
      </c>
      <c r="N37" s="1" t="s">
        <v>137</v>
      </c>
    </row>
    <row r="38" spans="1:14" x14ac:dyDescent="0.25">
      <c r="A38" s="1">
        <v>38</v>
      </c>
      <c r="B38" s="1">
        <v>12773.978999999999</v>
      </c>
      <c r="F38" s="1" t="s">
        <v>152</v>
      </c>
      <c r="G38" s="1" t="s">
        <v>152</v>
      </c>
      <c r="H38" s="1">
        <v>61.6</v>
      </c>
      <c r="L38" s="1" t="s">
        <v>59</v>
      </c>
      <c r="M38" s="1">
        <v>53.75</v>
      </c>
      <c r="N38" s="1" t="s">
        <v>136</v>
      </c>
    </row>
  </sheetData>
  <mergeCells count="2">
    <mergeCell ref="O3:O4"/>
    <mergeCell ref="O11:O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weights F series</vt:lpstr>
      <vt:lpstr>weights Stubs</vt:lpstr>
      <vt:lpstr>F series weights Calculator</vt:lpstr>
      <vt:lpstr>Staking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2026-10-22T08:05:49Z</dcterms:modified>
</cp:coreProperties>
</file>